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tabRatio="913" firstSheet="2" activeTab="2"/>
  </bookViews>
  <sheets>
    <sheet name="Основное" sheetId="1" r:id="rId1"/>
    <sheet name="с ОПУ" sheetId="2" r:id="rId2"/>
    <sheet name="Мира 6" sheetId="3" r:id="rId3"/>
  </sheets>
  <definedNames>
    <definedName name="_xlnm.Print_Area" localSheetId="0">'Основное'!$A$1:$J$30</definedName>
  </definedNames>
  <calcPr fullCalcOnLoad="1"/>
</workbook>
</file>

<file path=xl/sharedStrings.xml><?xml version="1.0" encoding="utf-8"?>
<sst xmlns="http://schemas.openxmlformats.org/spreadsheetml/2006/main" count="189" uniqueCount="137">
  <si>
    <t>Отчет о выполнении договора</t>
  </si>
  <si>
    <t>управления многоквартирным жилым домом</t>
  </si>
  <si>
    <t>в т. ч.</t>
  </si>
  <si>
    <t>в т.ч. текущий ремонт</t>
  </si>
  <si>
    <t xml:space="preserve">Всего доходов, </t>
  </si>
  <si>
    <t xml:space="preserve"> в т.ч.:</t>
  </si>
  <si>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</si>
  <si>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</si>
  <si>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</si>
  <si>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</si>
  <si>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</si>
  <si>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</si>
  <si>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</si>
  <si>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</si>
  <si>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3</t>
  </si>
  <si>
    <t>Услуги АДС</t>
  </si>
  <si>
    <t>4</t>
  </si>
  <si>
    <t>Услуги по вывозу и утилизации ТБО</t>
  </si>
  <si>
    <t>5</t>
  </si>
  <si>
    <t>6</t>
  </si>
  <si>
    <t>7</t>
  </si>
  <si>
    <t>8</t>
  </si>
  <si>
    <t>9</t>
  </si>
  <si>
    <t>Услуги ЕИРКЦ</t>
  </si>
  <si>
    <t>10</t>
  </si>
  <si>
    <t>Заработная плата</t>
  </si>
  <si>
    <t>11</t>
  </si>
  <si>
    <t>12</t>
  </si>
  <si>
    <t>13</t>
  </si>
  <si>
    <t>Прочие</t>
  </si>
  <si>
    <t>ВСЕГО:</t>
  </si>
  <si>
    <t xml:space="preserve">в т. ч. </t>
  </si>
  <si>
    <t>электрооборудование</t>
  </si>
  <si>
    <t>сантехническое оборудование</t>
  </si>
  <si>
    <t>Фактические расходы</t>
  </si>
  <si>
    <t xml:space="preserve">по содержанию и текущему ремонту общего имущества дома - Всего: </t>
  </si>
  <si>
    <t xml:space="preserve">    выполненных работ, согласованных ежемесячно со старшим по дому):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</si>
  <si>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</si>
  <si>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ремонт кровли</t>
  </si>
  <si>
    <t>ремонт швов</t>
  </si>
  <si>
    <t>Начислено за содержание и текущий ремонт общего имущества жилого дома</t>
  </si>
  <si>
    <t xml:space="preserve"> 1. Оплачено за содержание и текущий ремонт общего имущества жилого дома</t>
  </si>
  <si>
    <t>Адрес</t>
  </si>
  <si>
    <t>Площадь дома, кв.м.</t>
  </si>
  <si>
    <t>Количество подъездов - 4</t>
  </si>
  <si>
    <t>Нормативная численность обслуживающего персонала  - 3,0 чел</t>
  </si>
  <si>
    <t>Статья</t>
  </si>
  <si>
    <t>ИТОГО:</t>
  </si>
  <si>
    <t>Задолженность населения за жку на</t>
  </si>
  <si>
    <t>14</t>
  </si>
  <si>
    <t>Промывка системы отопления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</si>
  <si>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</si>
  <si>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</si>
  <si>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</si>
  <si>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</si>
  <si>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</si>
  <si>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</si>
  <si>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</si>
  <si>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</si>
  <si>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</si>
  <si>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</si>
  <si>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15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</si>
  <si>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</si>
  <si>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</si>
  <si>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</si>
  <si>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 xml:space="preserve"> 2. Дополнительные доходы ( реклама в лифте,размещение оборудования сотовой связи)</t>
  </si>
  <si>
    <t xml:space="preserve">за Период: 2014 г. </t>
  </si>
  <si>
    <t xml:space="preserve"> - содержание 8,69 руб/м²</t>
  </si>
  <si>
    <t xml:space="preserve"> - текущий ремонт 1,32 руб/м²</t>
  </si>
  <si>
    <t xml:space="preserve"> - вывоз ТБО 0,40 руб/м²</t>
  </si>
  <si>
    <t xml:space="preserve"> - утилизация ТБО 0,23 руб/м²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</si>
  <si>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</si>
  <si>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</si>
  <si>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</si>
  <si>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</si>
  <si>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</si>
  <si>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 xml:space="preserve"> - содержание лифтов 2,91 руб/м²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</si>
  <si>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</si>
  <si>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</si>
  <si>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t xml:space="preserve">Прочие </t>
  </si>
  <si>
    <t>16</t>
  </si>
  <si>
    <t>01.01.2015 г.</t>
  </si>
  <si>
    <t>в т.ч.  произведено работ по текущему ремонту (согласно актов</t>
  </si>
  <si>
    <t>Администрации г. Курчатова №78 от 31.01.2014 г.  и общим собранием собственников: 13,55 руб</t>
  </si>
  <si>
    <t>Тариф на содержание и текущий ремонт общего имущества, утвержденный постановлением</t>
  </si>
  <si>
    <t>Автотранспорт (ЗИЛ)</t>
  </si>
  <si>
    <r>
      <t>Строителей, 3</t>
    </r>
    <r>
      <rPr>
        <sz val="11"/>
        <rFont val="Times New Roman"/>
        <family val="1"/>
      </rPr>
      <t xml:space="preserve"> </t>
    </r>
  </si>
  <si>
    <t xml:space="preserve">Строителей, 11 </t>
  </si>
  <si>
    <r>
      <t>Энергетиков, 25</t>
    </r>
    <r>
      <rPr>
        <sz val="11"/>
        <rFont val="Times New Roman"/>
        <family val="1"/>
      </rPr>
      <t xml:space="preserve">  </t>
    </r>
  </si>
  <si>
    <t xml:space="preserve">Энергетиков, 27  </t>
  </si>
  <si>
    <t xml:space="preserve">Энергетиков, 29 </t>
  </si>
  <si>
    <r>
      <t>Мира, 1</t>
    </r>
    <r>
      <rPr>
        <sz val="11"/>
        <rFont val="Times New Roman"/>
        <family val="1"/>
      </rPr>
      <t xml:space="preserve"> </t>
    </r>
  </si>
  <si>
    <r>
      <t>Мира, 2</t>
    </r>
    <r>
      <rPr>
        <sz val="11"/>
        <rFont val="Times New Roman"/>
        <family val="1"/>
      </rPr>
      <t xml:space="preserve"> </t>
    </r>
  </si>
  <si>
    <r>
      <t>Мира, 6</t>
    </r>
    <r>
      <rPr>
        <sz val="11"/>
        <rFont val="Times New Roman"/>
        <family val="1"/>
      </rPr>
      <t xml:space="preserve">  </t>
    </r>
  </si>
  <si>
    <r>
      <t>Энергетиков, 31</t>
    </r>
    <r>
      <rPr>
        <sz val="11"/>
        <rFont val="Times New Roman"/>
        <family val="1"/>
      </rPr>
      <t xml:space="preserve"> </t>
    </r>
  </si>
  <si>
    <t xml:space="preserve">Энергетиков, 33 </t>
  </si>
  <si>
    <t xml:space="preserve">Энергетиков, 35 </t>
  </si>
  <si>
    <t xml:space="preserve">Энергетиков, 39  </t>
  </si>
  <si>
    <t>Энергетиков, 41</t>
  </si>
  <si>
    <t xml:space="preserve">Энергетиков, 45 </t>
  </si>
  <si>
    <r>
      <t>Энергетиков, 51</t>
    </r>
  </si>
  <si>
    <t xml:space="preserve">Энергетиков, 53 </t>
  </si>
  <si>
    <t xml:space="preserve">Мира, 5  </t>
  </si>
  <si>
    <t xml:space="preserve">Мира, 9 </t>
  </si>
  <si>
    <t>Мира, 16</t>
  </si>
  <si>
    <t xml:space="preserve">Мира, 17 </t>
  </si>
  <si>
    <t xml:space="preserve">Мира,21 </t>
  </si>
  <si>
    <r>
      <t>Садовая, 3</t>
    </r>
    <r>
      <rPr>
        <i/>
        <sz val="11"/>
        <color indexed="8"/>
        <rFont val="Times New Roman"/>
        <family val="1"/>
      </rPr>
      <t xml:space="preserve">  </t>
    </r>
  </si>
  <si>
    <t xml:space="preserve">Садовая, 5  </t>
  </si>
  <si>
    <t xml:space="preserve">Садовая, 7 </t>
  </si>
  <si>
    <r>
      <t>Садовая,  7А</t>
    </r>
    <r>
      <rPr>
        <sz val="11"/>
        <rFont val="Times New Roman"/>
        <family val="1"/>
      </rPr>
      <t xml:space="preserve">  </t>
    </r>
  </si>
  <si>
    <t xml:space="preserve">Садовая,  9 </t>
  </si>
  <si>
    <t>Садовая,  9А</t>
  </si>
  <si>
    <t xml:space="preserve">Садовая, 17 </t>
  </si>
  <si>
    <t>Управляющая организация ООО "Благоустроенный город"</t>
  </si>
  <si>
    <t>по вопросам обращаться по  тел. 4-16-22, blgorod@rambler.ru</t>
  </si>
  <si>
    <t>телефон ЖЭУ: 4-07-05, www.blgorod.ru</t>
  </si>
  <si>
    <t>Площадь кровли - 1306 кв. м</t>
  </si>
  <si>
    <t xml:space="preserve">Адрес дома - Мира 6 </t>
  </si>
  <si>
    <t>Количество квартир - 139</t>
  </si>
  <si>
    <t>Площадь подъезда - 1328,7 кв. м</t>
  </si>
  <si>
    <t>Площадь подвала - 900 кв. м</t>
  </si>
  <si>
    <t>Площадь газона - 765 кв. м</t>
  </si>
  <si>
    <t>Общая площадь дома - 7 156 кв. м</t>
  </si>
  <si>
    <t>Оплата по договорам</t>
  </si>
  <si>
    <t>з/п дымоудаление</t>
  </si>
  <si>
    <t>начисление</t>
  </si>
  <si>
    <t>общестроительные работы, в т.ч.:</t>
  </si>
  <si>
    <t>установка домофона</t>
  </si>
  <si>
    <t xml:space="preserve">  (Справочно: текущий ремонт по состоянию на 31.12.2014 г. перевыполнен на 445941 руб.)</t>
  </si>
  <si>
    <t>25200 руб</t>
  </si>
  <si>
    <t>114590 руб</t>
  </si>
  <si>
    <t>1176281 руб</t>
  </si>
  <si>
    <t>113716 руб</t>
  </si>
  <si>
    <t>1158211 руб</t>
  </si>
  <si>
    <t>1183411 руб</t>
  </si>
  <si>
    <t>136032 руб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</si>
</sst>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0;[Red]0.00"/>
    <numFmt numFmtId="167" formatCode="0.00000000"/>
    <numFmt numFmtId="168" formatCode="[$-FC19]d\ mmmm\ yyyy\ &quot;г.&quot;"/>
    <numFmt numFmtId="169" formatCode="0.000"/>
  </numFmts>
  <fonts count="36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  <font>
      <sz val="11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Arial Cyr"/>
      <family val="0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4" borderId="0" applyNumberFormat="0" applyBorder="0" applyAlignment="0" applyProtection="0"/>
    <xf numFmtId="0" fontId="34" fillId="9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3" fillId="6" borderId="0" applyNumberFormat="0" applyBorder="0" applyAlignment="0" applyProtection="0"/>
    <xf numFmtId="0" fontId="33" fillId="8" borderId="0" applyNumberFormat="0" applyBorder="0" applyAlignment="0" applyProtection="0"/>
    <xf numFmtId="0" fontId="33" fillId="4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2" borderId="0" applyNumberFormat="0" applyBorder="0" applyAlignment="0" applyProtection="0"/>
    <xf numFmtId="0" fontId="33" fillId="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2" borderId="0" applyNumberFormat="0" applyBorder="0" applyAlignment="0" applyProtection="0"/>
    <xf numFmtId="0" fontId="33" fillId="8" borderId="0" applyNumberFormat="0" applyBorder="0" applyAlignment="0" applyProtection="0"/>
    <xf numFmtId="0" fontId="27" fillId="3" borderId="1" applyNumberFormat="0" applyAlignment="0" applyProtection="0"/>
    <xf numFmtId="0" fontId="28" fillId="5" borderId="2" applyNumberFormat="0" applyAlignment="0" applyProtection="0"/>
    <xf numFmtId="0" fontId="29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31" fillId="11" borderId="7" applyNumberFormat="0" applyAlignment="0" applyProtection="0"/>
    <xf numFmtId="0" fontId="20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1" fillId="0" borderId="0">
      <alignment horizontal="left"/>
      <protection/>
    </xf>
    <xf numFmtId="0" fontId="25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52" applyFont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8" fillId="0" borderId="11" xfId="52" applyFont="1" applyBorder="1" applyAlignment="1">
      <alignment horizontal="center"/>
      <protection/>
    </xf>
    <xf numFmtId="0" fontId="2" fillId="0" borderId="0" xfId="52" applyFont="1">
      <alignment horizontal="left"/>
      <protection/>
    </xf>
    <xf numFmtId="0" fontId="1" fillId="0" borderId="0" xfId="52">
      <alignment horizontal="left"/>
      <protection/>
    </xf>
    <xf numFmtId="0" fontId="4" fillId="0" borderId="0" xfId="52" applyFont="1">
      <alignment horizontal="left"/>
      <protection/>
    </xf>
    <xf numFmtId="0" fontId="5" fillId="0" borderId="0" xfId="52" applyFont="1" applyBorder="1">
      <alignment horizontal="left"/>
      <protection/>
    </xf>
    <xf numFmtId="0" fontId="6" fillId="0" borderId="0" xfId="52" applyFont="1">
      <alignment horizontal="left"/>
      <protection/>
    </xf>
    <xf numFmtId="0" fontId="8" fillId="0" borderId="0" xfId="52" applyFont="1">
      <alignment horizontal="left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1" fontId="2" fillId="0" borderId="0" xfId="52" applyNumberFormat="1" applyFont="1">
      <alignment horizontal="left"/>
      <protection/>
    </xf>
    <xf numFmtId="0" fontId="0" fillId="0" borderId="10" xfId="0" applyFont="1" applyBorder="1" applyAlignment="1">
      <alignment/>
    </xf>
    <xf numFmtId="0" fontId="3" fillId="0" borderId="0" xfId="52" applyFont="1" applyAlignment="1">
      <alignment horizontal="center"/>
      <protection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0" fontId="5" fillId="0" borderId="12" xfId="52" applyFont="1" applyBorder="1">
      <alignment horizontal="left"/>
      <protection/>
    </xf>
    <xf numFmtId="0" fontId="5" fillId="0" borderId="13" xfId="52" applyFont="1" applyBorder="1">
      <alignment horizontal="left"/>
      <protection/>
    </xf>
    <xf numFmtId="0" fontId="1" fillId="0" borderId="13" xfId="52" applyBorder="1">
      <alignment horizontal="left"/>
      <protection/>
    </xf>
    <xf numFmtId="0" fontId="8" fillId="0" borderId="0" xfId="52" applyFont="1" applyBorder="1">
      <alignment horizontal="left"/>
      <protection/>
    </xf>
    <xf numFmtId="0" fontId="12" fillId="0" borderId="1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11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4" fillId="0" borderId="13" xfId="52" applyFont="1" applyBorder="1">
      <alignment horizontal="left"/>
      <protection/>
    </xf>
    <xf numFmtId="0" fontId="4" fillId="0" borderId="13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1" fontId="8" fillId="0" borderId="0" xfId="52" applyNumberFormat="1" applyFont="1" applyBorder="1" applyAlignment="1">
      <alignment horizontal="right"/>
      <protection/>
    </xf>
    <xf numFmtId="0" fontId="13" fillId="0" borderId="10" xfId="0" applyFont="1" applyBorder="1" applyAlignment="1">
      <alignment/>
    </xf>
    <xf numFmtId="0" fontId="14" fillId="5" borderId="10" xfId="0" applyFont="1" applyFill="1" applyBorder="1" applyAlignment="1">
      <alignment horizontal="justify" vertical="top" wrapText="1"/>
    </xf>
    <xf numFmtId="0" fontId="14" fillId="5" borderId="10" xfId="0" applyFont="1" applyFill="1" applyBorder="1" applyAlignment="1">
      <alignment vertical="top" wrapText="1"/>
    </xf>
    <xf numFmtId="3" fontId="19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0" fontId="4" fillId="0" borderId="12" xfId="52" applyFont="1" applyBorder="1" applyAlignment="1">
      <alignment horizontal="left"/>
      <protection/>
    </xf>
    <xf numFmtId="0" fontId="4" fillId="0" borderId="0" xfId="52" applyFont="1" applyBorder="1" applyAlignment="1">
      <alignment horizontal="left"/>
      <protection/>
    </xf>
    <xf numFmtId="0" fontId="1" fillId="0" borderId="0" xfId="52" applyBorder="1" applyAlignment="1">
      <alignment horizontal="left"/>
      <protection/>
    </xf>
    <xf numFmtId="0" fontId="1" fillId="0" borderId="0" xfId="52" applyAlignment="1">
      <alignment horizontal="left"/>
      <protection/>
    </xf>
    <xf numFmtId="0" fontId="3" fillId="0" borderId="0" xfId="52" applyFont="1" applyAlignment="1">
      <alignment horizontal="center"/>
      <protection/>
    </xf>
    <xf numFmtId="0" fontId="2" fillId="0" borderId="0" xfId="52" applyFont="1">
      <alignment horizontal="left"/>
      <protection/>
    </xf>
    <xf numFmtId="0" fontId="6" fillId="0" borderId="0" xfId="52" applyFont="1" applyAlignment="1">
      <alignment horizontal="left"/>
      <protection/>
    </xf>
    <xf numFmtId="0" fontId="4" fillId="0" borderId="12" xfId="52" applyFont="1" applyBorder="1" applyAlignment="1">
      <alignment horizontal="left"/>
      <protection/>
    </xf>
    <xf numFmtId="0" fontId="4" fillId="0" borderId="12" xfId="52" applyFont="1" applyBorder="1" applyAlignment="1">
      <alignment horizontal="right"/>
      <protection/>
    </xf>
    <xf numFmtId="0" fontId="1" fillId="0" borderId="0" xfId="52">
      <alignment horizontal="left"/>
      <protection/>
    </xf>
    <xf numFmtId="0" fontId="5" fillId="0" borderId="12" xfId="52" applyFont="1" applyBorder="1">
      <alignment horizontal="left"/>
      <protection/>
    </xf>
    <xf numFmtId="0" fontId="4" fillId="0" borderId="0" xfId="52" applyFont="1" applyBorder="1" applyAlignment="1">
      <alignment horizontal="left"/>
      <protection/>
    </xf>
    <xf numFmtId="0" fontId="6" fillId="0" borderId="0" xfId="52" applyFont="1">
      <alignment horizontal="left"/>
      <protection/>
    </xf>
    <xf numFmtId="0" fontId="7" fillId="0" borderId="0" xfId="52" applyFont="1" applyAlignment="1">
      <alignment wrapText="1"/>
      <protection/>
    </xf>
    <xf numFmtId="0" fontId="5" fillId="0" borderId="0" xfId="52" applyFont="1" applyAlignment="1">
      <alignment horizontal="center"/>
      <protection/>
    </xf>
    <xf numFmtId="14" fontId="4" fillId="0" borderId="13" xfId="52" applyNumberFormat="1" applyFont="1" applyBorder="1" applyAlignment="1">
      <alignment horizontal="center"/>
      <protection/>
    </xf>
    <xf numFmtId="0" fontId="4" fillId="0" borderId="13" xfId="52" applyFont="1" applyBorder="1" applyAlignment="1">
      <alignment horizontal="center"/>
      <protection/>
    </xf>
    <xf numFmtId="0" fontId="35" fillId="0" borderId="12" xfId="52" applyFont="1" applyBorder="1" applyAlignment="1">
      <alignment horizontal="right"/>
      <protection/>
    </xf>
    <xf numFmtId="0" fontId="2" fillId="0" borderId="0" xfId="52" applyFont="1" applyAlignment="1">
      <alignment horizontal="right"/>
      <protection/>
    </xf>
    <xf numFmtId="0" fontId="8" fillId="0" borderId="13" xfId="52" applyFont="1" applyBorder="1" applyAlignment="1">
      <alignment horizontal="center"/>
      <protection/>
    </xf>
    <xf numFmtId="1" fontId="8" fillId="0" borderId="10" xfId="52" applyNumberFormat="1" applyFont="1" applyBorder="1" applyAlignment="1">
      <alignment horizontal="center"/>
      <protection/>
    </xf>
    <xf numFmtId="0" fontId="5" fillId="0" borderId="0" xfId="52" applyFont="1" applyAlignment="1">
      <alignment horizontal="right"/>
      <protection/>
    </xf>
    <xf numFmtId="1" fontId="5" fillId="0" borderId="10" xfId="52" applyNumberFormat="1" applyFont="1" applyBorder="1" applyAlignment="1">
      <alignment horizontal="center"/>
      <protection/>
    </xf>
    <xf numFmtId="0" fontId="8" fillId="0" borderId="12" xfId="52" applyFont="1" applyBorder="1">
      <alignment horizontal="left"/>
      <protection/>
    </xf>
    <xf numFmtId="1" fontId="8" fillId="0" borderId="11" xfId="52" applyNumberFormat="1" applyFont="1" applyBorder="1" applyAlignment="1">
      <alignment horizontal="right"/>
      <protection/>
    </xf>
    <xf numFmtId="0" fontId="8" fillId="0" borderId="15" xfId="52" applyFont="1" applyBorder="1" applyAlignment="1">
      <alignment horizontal="left"/>
      <protection/>
    </xf>
    <xf numFmtId="0" fontId="8" fillId="0" borderId="13" xfId="52" applyFont="1" applyBorder="1" applyAlignment="1">
      <alignment horizontal="left"/>
      <protection/>
    </xf>
    <xf numFmtId="0" fontId="8" fillId="0" borderId="16" xfId="52" applyFont="1" applyBorder="1" applyAlignment="1">
      <alignment horizontal="left"/>
      <protection/>
    </xf>
    <xf numFmtId="0" fontId="8" fillId="0" borderId="15" xfId="52" applyFont="1" applyBorder="1">
      <alignment horizontal="left"/>
      <protection/>
    </xf>
    <xf numFmtId="0" fontId="8" fillId="0" borderId="13" xfId="52" applyFont="1" applyBorder="1">
      <alignment horizontal="left"/>
      <protection/>
    </xf>
    <xf numFmtId="0" fontId="8" fillId="0" borderId="16" xfId="52" applyFont="1" applyBorder="1">
      <alignment horizontal="left"/>
      <protection/>
    </xf>
    <xf numFmtId="0" fontId="8" fillId="0" borderId="10" xfId="52" applyFont="1" applyBorder="1" applyAlignment="1">
      <alignment horizontal="right"/>
      <protection/>
    </xf>
    <xf numFmtId="0" fontId="8" fillId="0" borderId="10" xfId="52" applyFont="1" applyBorder="1">
      <alignment horizontal="left"/>
      <protection/>
    </xf>
    <xf numFmtId="0" fontId="5" fillId="0" borderId="0" xfId="52" applyFont="1" applyAlignment="1">
      <alignment horizontal="left"/>
      <protection/>
    </xf>
    <xf numFmtId="1" fontId="1" fillId="0" borderId="0" xfId="52" applyNumberFormat="1">
      <alignment horizontal="left"/>
      <protection/>
    </xf>
    <xf numFmtId="0" fontId="9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49"/>
  <sheetViews>
    <sheetView zoomScaleSheetLayoutView="100" zoomScalePageLayoutView="0" workbookViewId="0" topLeftCell="K25">
      <selection activeCell="A25" sqref="A1:J16384"/>
    </sheetView>
  </sheetViews>
  <sheetFormatPr defaultColWidth="9.00390625" defaultRowHeight="12.75"/>
  <cols>
    <col min="1" max="1" width="4.625" style="0" hidden="1" customWidth="1"/>
    <col min="2" max="2" width="16.375" style="0" hidden="1" customWidth="1"/>
    <col min="3" max="3" width="11.125" style="0" hidden="1" customWidth="1"/>
    <col min="4" max="4" width="12.875" style="0" hidden="1" customWidth="1"/>
    <col min="5" max="5" width="8.25390625" style="46" hidden="1" customWidth="1"/>
    <col min="6" max="6" width="9.75390625" style="0" hidden="1" customWidth="1"/>
    <col min="7" max="7" width="23.375" style="0" hidden="1" customWidth="1"/>
    <col min="8" max="8" width="11.375" style="0" hidden="1" customWidth="1"/>
    <col min="9" max="9" width="9.875" style="0" hidden="1" customWidth="1"/>
    <col min="10" max="10" width="9.625" style="0" hidden="1" customWidth="1"/>
  </cols>
  <sheetData>
    <row r="1" spans="1:10" ht="24.75" customHeight="1">
      <c r="A1" s="11" t="s">
        <v>8</v>
      </c>
      <c r="B1" s="13" t="s">
        <v>42</v>
      </c>
      <c r="C1" s="13" t="s">
        <v>43</v>
      </c>
      <c r="D1" t="s">
        <v>124</v>
      </c>
      <c r="F1" s="12"/>
      <c r="G1" s="14"/>
      <c r="H1" s="13"/>
      <c r="I1" s="13"/>
      <c r="J1" s="19"/>
    </row>
    <row r="2" spans="1:10" ht="15">
      <c r="A2" s="12">
        <v>1</v>
      </c>
      <c r="B2" s="43" t="s">
        <v>86</v>
      </c>
      <c r="C2" s="42">
        <v>9505.68</v>
      </c>
      <c r="D2">
        <f>60000+32000+16240+46200</f>
        <v>154440</v>
      </c>
      <c r="E2" s="46">
        <f>C2*0.26</f>
        <v>2471.4768000000004</v>
      </c>
      <c r="F2" s="47">
        <f>D2+E2</f>
        <v>156911.4768</v>
      </c>
      <c r="G2" s="20"/>
      <c r="H2" s="24"/>
      <c r="I2" s="21"/>
      <c r="J2" s="25"/>
    </row>
    <row r="3" spans="1:10" ht="15">
      <c r="A3" s="12">
        <v>2</v>
      </c>
      <c r="B3" s="43" t="s">
        <v>87</v>
      </c>
      <c r="C3" s="42">
        <v>2188.1</v>
      </c>
      <c r="D3">
        <f>10640</f>
        <v>10640</v>
      </c>
      <c r="E3" s="46">
        <f aca="true" t="shared" si="0" ref="E3:E29">C3*0.26</f>
        <v>568.906</v>
      </c>
      <c r="F3" s="47">
        <f aca="true" t="shared" si="1" ref="F3:F29">D3+E3</f>
        <v>11208.905999999999</v>
      </c>
      <c r="G3" s="20"/>
      <c r="H3" s="12"/>
      <c r="I3" s="21"/>
      <c r="J3" s="25"/>
    </row>
    <row r="4" spans="1:10" ht="15">
      <c r="A4" s="12">
        <v>3</v>
      </c>
      <c r="B4" s="44" t="s">
        <v>88</v>
      </c>
      <c r="C4" s="42">
        <v>7702.4</v>
      </c>
      <c r="D4">
        <f>1680+5880+18760+22960</f>
        <v>49280</v>
      </c>
      <c r="E4" s="46">
        <f t="shared" si="0"/>
        <v>2002.624</v>
      </c>
      <c r="F4" s="47">
        <f t="shared" si="1"/>
        <v>51282.624</v>
      </c>
      <c r="G4" s="20"/>
      <c r="H4" s="12"/>
      <c r="I4" s="21"/>
      <c r="J4" s="25"/>
    </row>
    <row r="5" spans="1:10" ht="15">
      <c r="A5" s="12">
        <v>4</v>
      </c>
      <c r="B5" s="44" t="s">
        <v>89</v>
      </c>
      <c r="C5" s="42">
        <v>5475.6</v>
      </c>
      <c r="D5">
        <f>5880+5880+7280</f>
        <v>19040</v>
      </c>
      <c r="E5" s="46">
        <f t="shared" si="0"/>
        <v>1423.6560000000002</v>
      </c>
      <c r="F5" s="47">
        <f t="shared" si="1"/>
        <v>20463.656</v>
      </c>
      <c r="G5" s="20"/>
      <c r="H5" s="12"/>
      <c r="I5" s="21"/>
      <c r="J5" s="25"/>
    </row>
    <row r="6" spans="1:10" ht="15">
      <c r="A6" s="12">
        <v>5</v>
      </c>
      <c r="B6" s="44" t="s">
        <v>90</v>
      </c>
      <c r="C6" s="42">
        <v>3843.5</v>
      </c>
      <c r="E6" s="46">
        <f t="shared" si="0"/>
        <v>999.3100000000001</v>
      </c>
      <c r="F6" s="47">
        <f t="shared" si="1"/>
        <v>999.3100000000001</v>
      </c>
      <c r="G6" s="30"/>
      <c r="H6" s="12"/>
      <c r="I6" s="21"/>
      <c r="J6" s="25"/>
    </row>
    <row r="7" spans="1:10" ht="15">
      <c r="A7" s="12">
        <v>6</v>
      </c>
      <c r="B7" s="44" t="s">
        <v>91</v>
      </c>
      <c r="C7" s="42">
        <v>3638.5</v>
      </c>
      <c r="D7">
        <f>8600+11480+36400</f>
        <v>56480</v>
      </c>
      <c r="E7" s="46">
        <f t="shared" si="0"/>
        <v>946.01</v>
      </c>
      <c r="F7" s="47">
        <f t="shared" si="1"/>
        <v>57426.01</v>
      </c>
      <c r="G7" s="20"/>
      <c r="H7" s="12"/>
      <c r="I7" s="21"/>
      <c r="J7" s="25"/>
    </row>
    <row r="8" spans="1:10" ht="15">
      <c r="A8" s="12">
        <v>7</v>
      </c>
      <c r="B8" s="44" t="s">
        <v>92</v>
      </c>
      <c r="C8" s="42">
        <v>8242.8</v>
      </c>
      <c r="D8">
        <f>7500+14280+30000+53480+35840</f>
        <v>141100</v>
      </c>
      <c r="E8" s="46">
        <f t="shared" si="0"/>
        <v>2143.1279999999997</v>
      </c>
      <c r="F8" s="47">
        <f t="shared" si="1"/>
        <v>143243.128</v>
      </c>
      <c r="G8" s="20"/>
      <c r="H8" s="12"/>
      <c r="I8" s="21"/>
      <c r="J8" s="25"/>
    </row>
    <row r="9" spans="1:10" ht="15">
      <c r="A9" s="12">
        <v>8</v>
      </c>
      <c r="B9" s="44" t="s">
        <v>93</v>
      </c>
      <c r="C9" s="42">
        <v>7234.2</v>
      </c>
      <c r="D9">
        <f>7840+25480+6440+3920+16800</f>
        <v>60480</v>
      </c>
      <c r="E9" s="46">
        <f t="shared" si="0"/>
        <v>1880.892</v>
      </c>
      <c r="F9" s="47">
        <f t="shared" si="1"/>
        <v>62360.892</v>
      </c>
      <c r="G9" s="20"/>
      <c r="H9" s="12"/>
      <c r="I9" s="21"/>
      <c r="J9" s="25"/>
    </row>
    <row r="10" spans="1:10" ht="15">
      <c r="A10" s="12">
        <v>9</v>
      </c>
      <c r="B10" s="44" t="s">
        <v>94</v>
      </c>
      <c r="C10" s="42">
        <v>5745.16</v>
      </c>
      <c r="D10">
        <f>10360+17360</f>
        <v>27720</v>
      </c>
      <c r="E10" s="46">
        <f t="shared" si="0"/>
        <v>1493.7416</v>
      </c>
      <c r="F10" s="47">
        <f t="shared" si="1"/>
        <v>29213.7416</v>
      </c>
      <c r="G10" s="20"/>
      <c r="H10" s="12"/>
      <c r="I10" s="21"/>
      <c r="J10" s="25"/>
    </row>
    <row r="11" spans="1:10" ht="15">
      <c r="A11" s="12">
        <v>10</v>
      </c>
      <c r="B11" s="44" t="s">
        <v>95</v>
      </c>
      <c r="C11" s="42">
        <v>5755.42</v>
      </c>
      <c r="D11">
        <f>7184+56896+7000</f>
        <v>71080</v>
      </c>
      <c r="E11" s="46">
        <f t="shared" si="0"/>
        <v>1496.4092</v>
      </c>
      <c r="F11" s="47">
        <f t="shared" si="1"/>
        <v>72576.4092</v>
      </c>
      <c r="G11" s="20"/>
      <c r="H11" s="12"/>
      <c r="I11" s="21"/>
      <c r="J11" s="25"/>
    </row>
    <row r="12" spans="1:10" ht="15">
      <c r="A12" s="12">
        <v>11</v>
      </c>
      <c r="B12" s="44" t="s">
        <v>96</v>
      </c>
      <c r="C12" s="42">
        <v>5376.01</v>
      </c>
      <c r="D12">
        <f>2800+28784+56000</f>
        <v>87584</v>
      </c>
      <c r="E12" s="46">
        <f t="shared" si="0"/>
        <v>1397.7626</v>
      </c>
      <c r="F12" s="47">
        <f t="shared" si="1"/>
        <v>88981.7626</v>
      </c>
      <c r="G12" s="20"/>
      <c r="H12" s="12"/>
      <c r="I12" s="21"/>
      <c r="J12" s="25"/>
    </row>
    <row r="13" spans="1:10" ht="15">
      <c r="A13" s="12">
        <v>12</v>
      </c>
      <c r="B13" s="44" t="s">
        <v>97</v>
      </c>
      <c r="C13" s="42">
        <v>5735.67</v>
      </c>
      <c r="D13">
        <f>19880+4760</f>
        <v>24640</v>
      </c>
      <c r="E13" s="46">
        <f t="shared" si="0"/>
        <v>1491.2742</v>
      </c>
      <c r="F13" s="47">
        <f t="shared" si="1"/>
        <v>26131.2742</v>
      </c>
      <c r="G13" s="20"/>
      <c r="H13" s="12"/>
      <c r="I13" s="21"/>
      <c r="J13" s="25"/>
    </row>
    <row r="14" spans="1:10" ht="15">
      <c r="A14" s="12">
        <v>13</v>
      </c>
      <c r="B14" s="44" t="s">
        <v>98</v>
      </c>
      <c r="C14" s="42">
        <v>5729.8</v>
      </c>
      <c r="D14">
        <f>20000+7000</f>
        <v>27000</v>
      </c>
      <c r="E14" s="46">
        <f t="shared" si="0"/>
        <v>1489.748</v>
      </c>
      <c r="F14" s="47">
        <f t="shared" si="1"/>
        <v>28489.748</v>
      </c>
      <c r="G14" s="12"/>
      <c r="H14" s="31"/>
      <c r="I14" s="21"/>
      <c r="J14" s="25"/>
    </row>
    <row r="15" spans="1:10" ht="15">
      <c r="A15" s="12">
        <v>14</v>
      </c>
      <c r="B15" s="44" t="s">
        <v>99</v>
      </c>
      <c r="C15" s="42">
        <v>10517.9</v>
      </c>
      <c r="D15">
        <f>7193+26600</f>
        <v>33793</v>
      </c>
      <c r="E15" s="46">
        <f t="shared" si="0"/>
        <v>2734.654</v>
      </c>
      <c r="F15" s="47">
        <f t="shared" si="1"/>
        <v>36527.654</v>
      </c>
      <c r="G15" s="20"/>
      <c r="H15" s="12"/>
      <c r="I15" s="21"/>
      <c r="J15" s="25"/>
    </row>
    <row r="16" spans="1:10" ht="15">
      <c r="A16" s="12">
        <v>15</v>
      </c>
      <c r="B16" s="44" t="s">
        <v>100</v>
      </c>
      <c r="C16" s="42">
        <v>6418.4</v>
      </c>
      <c r="D16">
        <f>12880+4200+30000</f>
        <v>47080</v>
      </c>
      <c r="E16" s="46">
        <f t="shared" si="0"/>
        <v>1668.7839999999999</v>
      </c>
      <c r="F16" s="47">
        <f t="shared" si="1"/>
        <v>48748.784</v>
      </c>
      <c r="G16" s="20"/>
      <c r="H16" s="17"/>
      <c r="I16" s="21"/>
      <c r="J16" s="25"/>
    </row>
    <row r="17" spans="1:10" ht="15">
      <c r="A17" s="12">
        <v>16</v>
      </c>
      <c r="B17" s="44" t="s">
        <v>101</v>
      </c>
      <c r="C17" s="42">
        <v>6220.97</v>
      </c>
      <c r="D17">
        <f>14900+23799</f>
        <v>38699</v>
      </c>
      <c r="E17" s="46">
        <f t="shared" si="0"/>
        <v>1617.4522000000002</v>
      </c>
      <c r="F17" s="47">
        <f t="shared" si="1"/>
        <v>40316.4522</v>
      </c>
      <c r="G17" s="30"/>
      <c r="H17" s="32"/>
      <c r="I17" s="21"/>
      <c r="J17" s="25"/>
    </row>
    <row r="18" spans="1:10" ht="15">
      <c r="A18" s="12">
        <v>17</v>
      </c>
      <c r="B18" s="44" t="s">
        <v>102</v>
      </c>
      <c r="C18" s="42">
        <v>3781.1</v>
      </c>
      <c r="D18">
        <f>7281+7194+4480+7840</f>
        <v>26795</v>
      </c>
      <c r="E18" s="46">
        <f t="shared" si="0"/>
        <v>983.086</v>
      </c>
      <c r="F18" s="47">
        <f t="shared" si="1"/>
        <v>27778.086</v>
      </c>
      <c r="G18" s="30"/>
      <c r="H18" s="32"/>
      <c r="I18" s="21"/>
      <c r="J18" s="25"/>
    </row>
    <row r="19" spans="1:10" ht="15">
      <c r="A19" s="12">
        <v>18</v>
      </c>
      <c r="B19" s="44" t="s">
        <v>103</v>
      </c>
      <c r="C19" s="42">
        <v>3639.3</v>
      </c>
      <c r="D19">
        <f>11000+12880+5880</f>
        <v>29760</v>
      </c>
      <c r="E19" s="46">
        <f t="shared" si="0"/>
        <v>946.2180000000001</v>
      </c>
      <c r="F19" s="47">
        <f t="shared" si="1"/>
        <v>30706.218</v>
      </c>
      <c r="G19" s="33"/>
      <c r="H19" s="34"/>
      <c r="I19" s="21"/>
      <c r="J19" s="35"/>
    </row>
    <row r="20" spans="1:10" ht="15">
      <c r="A20" s="12">
        <v>19</v>
      </c>
      <c r="B20" s="44" t="s">
        <v>104</v>
      </c>
      <c r="C20" s="42">
        <v>5477.19</v>
      </c>
      <c r="D20">
        <f>11200+7366</f>
        <v>18566</v>
      </c>
      <c r="E20" s="46">
        <f t="shared" si="0"/>
        <v>1424.0693999999999</v>
      </c>
      <c r="F20" s="47">
        <f t="shared" si="1"/>
        <v>19990.0694</v>
      </c>
      <c r="G20" s="14"/>
      <c r="H20" s="36"/>
      <c r="I20" s="22"/>
      <c r="J20" s="19"/>
    </row>
    <row r="21" spans="1:6" ht="15">
      <c r="A21" s="12">
        <v>20</v>
      </c>
      <c r="B21" s="44" t="s">
        <v>105</v>
      </c>
      <c r="C21" s="42">
        <v>7282.2</v>
      </c>
      <c r="D21">
        <f>44520</f>
        <v>44520</v>
      </c>
      <c r="E21" s="46">
        <f t="shared" si="0"/>
        <v>1893.372</v>
      </c>
      <c r="F21" s="47">
        <f t="shared" si="1"/>
        <v>46413.372</v>
      </c>
    </row>
    <row r="22" spans="1:6" ht="15">
      <c r="A22" s="12">
        <v>21</v>
      </c>
      <c r="B22" s="44" t="s">
        <v>106</v>
      </c>
      <c r="C22" s="42">
        <v>11394.7</v>
      </c>
      <c r="D22">
        <f>8600+9240</f>
        <v>17840</v>
      </c>
      <c r="E22" s="46">
        <f t="shared" si="0"/>
        <v>2962.6220000000003</v>
      </c>
      <c r="F22" s="47">
        <f t="shared" si="1"/>
        <v>20802.622</v>
      </c>
    </row>
    <row r="23" spans="1:6" ht="15">
      <c r="A23" s="12">
        <v>22</v>
      </c>
      <c r="B23" s="44" t="s">
        <v>107</v>
      </c>
      <c r="C23" s="42">
        <v>5335.74</v>
      </c>
      <c r="D23">
        <f>15960</f>
        <v>15960</v>
      </c>
      <c r="E23" s="46">
        <f t="shared" si="0"/>
        <v>1387.2924</v>
      </c>
      <c r="F23" s="47">
        <f t="shared" si="1"/>
        <v>17347.2924</v>
      </c>
    </row>
    <row r="24" spans="1:6" ht="15">
      <c r="A24" s="12">
        <v>23</v>
      </c>
      <c r="B24" s="44" t="s">
        <v>108</v>
      </c>
      <c r="C24" s="42">
        <v>5263.89</v>
      </c>
      <c r="D24">
        <v>13100</v>
      </c>
      <c r="E24" s="46">
        <f t="shared" si="0"/>
        <v>1368.6114000000002</v>
      </c>
      <c r="F24" s="47">
        <f t="shared" si="1"/>
        <v>14468.6114</v>
      </c>
    </row>
    <row r="25" spans="1:6" ht="15">
      <c r="A25" s="12">
        <v>24</v>
      </c>
      <c r="B25" s="44" t="s">
        <v>109</v>
      </c>
      <c r="C25" s="42">
        <v>5258.32</v>
      </c>
      <c r="D25">
        <f>14200+8400+7000+14000+33600</f>
        <v>77200</v>
      </c>
      <c r="E25" s="46">
        <f t="shared" si="0"/>
        <v>1367.1632</v>
      </c>
      <c r="F25" s="47">
        <f t="shared" si="1"/>
        <v>78567.1632</v>
      </c>
    </row>
    <row r="26" spans="1:6" ht="15">
      <c r="A26" s="12">
        <v>25</v>
      </c>
      <c r="B26" s="44" t="s">
        <v>110</v>
      </c>
      <c r="C26" s="42">
        <v>4910.44</v>
      </c>
      <c r="D26">
        <v>15050</v>
      </c>
      <c r="E26" s="46">
        <f t="shared" si="0"/>
        <v>1276.7143999999998</v>
      </c>
      <c r="F26" s="47">
        <f t="shared" si="1"/>
        <v>16326.7144</v>
      </c>
    </row>
    <row r="27" spans="1:6" ht="15">
      <c r="A27" s="12">
        <v>26</v>
      </c>
      <c r="B27" s="44" t="s">
        <v>111</v>
      </c>
      <c r="C27" s="42">
        <v>4934.14</v>
      </c>
      <c r="D27">
        <f>9240+13000</f>
        <v>22240</v>
      </c>
      <c r="E27" s="46">
        <f t="shared" si="0"/>
        <v>1282.8764</v>
      </c>
      <c r="F27" s="47">
        <f t="shared" si="1"/>
        <v>23522.8764</v>
      </c>
    </row>
    <row r="28" spans="1:6" ht="15">
      <c r="A28" s="12">
        <v>27</v>
      </c>
      <c r="B28" s="44" t="s">
        <v>112</v>
      </c>
      <c r="C28" s="42">
        <v>5196.75</v>
      </c>
      <c r="D28">
        <f>11760+41600</f>
        <v>53360</v>
      </c>
      <c r="E28" s="46">
        <f t="shared" si="0"/>
        <v>1351.155</v>
      </c>
      <c r="F28" s="47">
        <f t="shared" si="1"/>
        <v>54711.155</v>
      </c>
    </row>
    <row r="29" spans="1:6" ht="15">
      <c r="A29" s="12">
        <v>28</v>
      </c>
      <c r="B29" s="44" t="s">
        <v>113</v>
      </c>
      <c r="C29" s="42">
        <v>5407.2</v>
      </c>
      <c r="E29" s="46">
        <f t="shared" si="0"/>
        <v>1405.872</v>
      </c>
      <c r="F29" s="47">
        <f t="shared" si="1"/>
        <v>1405.872</v>
      </c>
    </row>
    <row r="30" spans="1:6" ht="12.75">
      <c r="A30" s="12"/>
      <c r="B30" s="15" t="s">
        <v>30</v>
      </c>
      <c r="C30" s="14">
        <f>SUM(C2:C29)</f>
        <v>167211.08000000005</v>
      </c>
      <c r="D30">
        <f>SUM(D2:D29)</f>
        <v>1183447</v>
      </c>
      <c r="E30" s="46">
        <f>SUM(E2:E29)</f>
        <v>43474.8808</v>
      </c>
      <c r="F30" s="46">
        <f>SUM(F2:F29)</f>
        <v>1226921.8808</v>
      </c>
    </row>
    <row r="31" spans="6:10" ht="25.5">
      <c r="F31" s="12" t="s">
        <v>8</v>
      </c>
      <c r="G31" s="14" t="s">
        <v>46</v>
      </c>
      <c r="H31" s="13" t="s">
        <v>51</v>
      </c>
      <c r="I31" s="13" t="s">
        <v>52</v>
      </c>
      <c r="J31" s="19" t="s">
        <v>53</v>
      </c>
    </row>
    <row r="32" spans="6:10" ht="12.75">
      <c r="F32" s="23">
        <v>1</v>
      </c>
      <c r="G32" s="20" t="s">
        <v>12</v>
      </c>
      <c r="H32" s="12">
        <v>2423118</v>
      </c>
      <c r="I32" s="21">
        <f>H32/J32</f>
        <v>14.491379155677556</v>
      </c>
      <c r="J32" s="25">
        <v>167211</v>
      </c>
    </row>
    <row r="33" spans="6:10" ht="12.75">
      <c r="F33" s="23">
        <v>2</v>
      </c>
      <c r="G33" s="30" t="s">
        <v>71</v>
      </c>
      <c r="H33" s="12">
        <f>1884.5+55200</f>
        <v>57084.5</v>
      </c>
      <c r="I33" s="21">
        <f>H33/J33</f>
        <v>0.3413920136833103</v>
      </c>
      <c r="J33" s="25">
        <v>167211</v>
      </c>
    </row>
    <row r="34" spans="6:10" ht="12.75">
      <c r="F34" s="23">
        <v>3</v>
      </c>
      <c r="G34" s="20" t="s">
        <v>58</v>
      </c>
      <c r="H34" s="12">
        <v>88014</v>
      </c>
      <c r="I34" s="21">
        <f>H34/J34</f>
        <v>0.5263648922618728</v>
      </c>
      <c r="J34" s="25">
        <v>167211</v>
      </c>
    </row>
    <row r="35" spans="6:10" ht="12.75">
      <c r="F35" s="23">
        <v>4</v>
      </c>
      <c r="G35" s="20" t="s">
        <v>15</v>
      </c>
      <c r="H35" s="12">
        <v>927288</v>
      </c>
      <c r="I35" s="21">
        <f>H35/J35</f>
        <v>5.545616018084934</v>
      </c>
      <c r="J35" s="25">
        <v>167211</v>
      </c>
    </row>
    <row r="36" spans="6:10" ht="12.75">
      <c r="F36" s="23">
        <v>5</v>
      </c>
      <c r="G36" s="20" t="s">
        <v>60</v>
      </c>
      <c r="H36" s="12">
        <v>228089</v>
      </c>
      <c r="I36" s="21">
        <f aca="true" t="shared" si="2" ref="I36:I42">H36/J36</f>
        <v>1.3640789182529858</v>
      </c>
      <c r="J36" s="25">
        <v>167211</v>
      </c>
    </row>
    <row r="37" spans="6:10" ht="12.75">
      <c r="F37" s="23">
        <v>6</v>
      </c>
      <c r="G37" s="20" t="s">
        <v>56</v>
      </c>
      <c r="H37" s="12">
        <v>1312477</v>
      </c>
      <c r="I37" s="21">
        <f t="shared" si="2"/>
        <v>7.8492264264910805</v>
      </c>
      <c r="J37" s="25">
        <v>167211</v>
      </c>
    </row>
    <row r="38" spans="6:10" ht="12.75">
      <c r="F38" s="23">
        <v>7</v>
      </c>
      <c r="G38" s="20" t="s">
        <v>59</v>
      </c>
      <c r="H38" s="12">
        <v>228000</v>
      </c>
      <c r="I38" s="21">
        <f t="shared" si="2"/>
        <v>1.3635466566194807</v>
      </c>
      <c r="J38" s="25">
        <v>167211</v>
      </c>
    </row>
    <row r="39" spans="6:10" ht="12.75">
      <c r="F39" s="23">
        <v>8</v>
      </c>
      <c r="G39" s="20" t="s">
        <v>23</v>
      </c>
      <c r="H39" s="12">
        <v>1992308</v>
      </c>
      <c r="I39" s="21">
        <f t="shared" si="2"/>
        <v>11.91493382612388</v>
      </c>
      <c r="J39" s="25">
        <v>167211</v>
      </c>
    </row>
    <row r="40" spans="6:10" ht="12.75">
      <c r="F40" s="23">
        <v>9</v>
      </c>
      <c r="G40" s="12" t="s">
        <v>72</v>
      </c>
      <c r="H40" s="31">
        <v>5145000</v>
      </c>
      <c r="I40" s="21">
        <f t="shared" si="2"/>
        <v>31.493412092368434</v>
      </c>
      <c r="J40" s="25">
        <v>163367.5</v>
      </c>
    </row>
    <row r="41" spans="6:10" ht="12.75">
      <c r="F41" s="23">
        <v>10</v>
      </c>
      <c r="G41" s="20" t="s">
        <v>73</v>
      </c>
      <c r="H41" s="12">
        <f>26950+377200</f>
        <v>404150</v>
      </c>
      <c r="I41" s="21">
        <f t="shared" si="2"/>
        <v>2.473870261832984</v>
      </c>
      <c r="J41" s="25">
        <v>163367.5</v>
      </c>
    </row>
    <row r="42" spans="6:10" ht="12.75">
      <c r="F42" s="23">
        <v>11</v>
      </c>
      <c r="G42" s="20" t="s">
        <v>57</v>
      </c>
      <c r="H42" s="12">
        <f>234780+88348.6+7791.8</f>
        <v>330920.39999999997</v>
      </c>
      <c r="I42" s="21">
        <f t="shared" si="2"/>
        <v>1.9790587939788649</v>
      </c>
      <c r="J42" s="25">
        <v>167211</v>
      </c>
    </row>
    <row r="43" spans="6:10" ht="12.75">
      <c r="F43" s="23">
        <v>12</v>
      </c>
      <c r="G43" s="20" t="s">
        <v>75</v>
      </c>
      <c r="H43" s="17">
        <f>56000+89700+59613+1636.4+9015</f>
        <v>215964.4</v>
      </c>
      <c r="I43" s="21">
        <f>H43/J43</f>
        <v>1.2915681384597903</v>
      </c>
      <c r="J43" s="25">
        <v>167211</v>
      </c>
    </row>
    <row r="44" spans="6:10" ht="12.75">
      <c r="F44" s="23">
        <v>13</v>
      </c>
      <c r="G44" s="20" t="s">
        <v>25</v>
      </c>
      <c r="H44" s="24">
        <v>9926241</v>
      </c>
      <c r="I44" s="21">
        <f>H44/J44</f>
        <v>59.363564598022855</v>
      </c>
      <c r="J44" s="25">
        <v>167211</v>
      </c>
    </row>
    <row r="45" spans="6:10" ht="12.75">
      <c r="F45" s="23">
        <v>14</v>
      </c>
      <c r="G45" s="20" t="s">
        <v>54</v>
      </c>
      <c r="H45" s="12">
        <v>2051157</v>
      </c>
      <c r="I45" s="21">
        <f>H45/J45</f>
        <v>12.26687837522651</v>
      </c>
      <c r="J45" s="25">
        <v>167211</v>
      </c>
    </row>
    <row r="46" spans="6:10" ht="12.75">
      <c r="F46" s="23">
        <v>15</v>
      </c>
      <c r="G46" s="20" t="s">
        <v>55</v>
      </c>
      <c r="H46" s="12">
        <f>272021+17543</f>
        <v>289564</v>
      </c>
      <c r="I46" s="21">
        <f>H46/J46</f>
        <v>1.7317281757779093</v>
      </c>
      <c r="J46" s="25">
        <v>167211</v>
      </c>
    </row>
    <row r="47" spans="6:10" ht="12.75">
      <c r="F47" s="23">
        <v>16</v>
      </c>
      <c r="G47" s="30" t="s">
        <v>29</v>
      </c>
      <c r="H47" s="34">
        <f>180000+3200+20479+12810+500+57345+19200+5210+214704</f>
        <v>513448</v>
      </c>
      <c r="I47" s="21">
        <f>H47/J47</f>
        <v>3.0706592269647333</v>
      </c>
      <c r="J47" s="25">
        <v>167211</v>
      </c>
    </row>
    <row r="49" spans="7:10" ht="12.75">
      <c r="G49" s="14" t="s">
        <v>47</v>
      </c>
      <c r="H49" s="36">
        <f>SUM(H32:H48)</f>
        <v>26132823.3</v>
      </c>
      <c r="I49" s="22">
        <f>SUM(I31:I48)</f>
        <v>157.06727756982716</v>
      </c>
      <c r="J49" s="19"/>
    </row>
  </sheetData>
  <sheetProtection password="CC5F" sheet="1" objects="1" scenarios="1" selectLockedCells="1" selectUnlockedCells="1"/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J37"/>
  <sheetViews>
    <sheetView zoomScale="110" zoomScaleNormal="110" zoomScalePageLayoutView="0" workbookViewId="0" topLeftCell="K1">
      <selection activeCell="A17" sqref="A1:J16384"/>
    </sheetView>
  </sheetViews>
  <sheetFormatPr defaultColWidth="9.00390625" defaultRowHeight="12.75"/>
  <cols>
    <col min="1" max="1" width="4.25390625" style="0" hidden="1" customWidth="1"/>
    <col min="2" max="2" width="17.25390625" style="0" hidden="1" customWidth="1"/>
    <col min="3" max="3" width="0" style="0" hidden="1" customWidth="1"/>
    <col min="4" max="4" width="13.875" style="0" hidden="1" customWidth="1"/>
    <col min="5" max="5" width="12.25390625" style="0" hidden="1" customWidth="1"/>
    <col min="6" max="7" width="0" style="0" hidden="1" customWidth="1"/>
    <col min="8" max="8" width="11.625" style="0" hidden="1" customWidth="1"/>
    <col min="9" max="9" width="10.00390625" style="0" hidden="1" customWidth="1"/>
    <col min="10" max="10" width="0" style="0" hidden="1" customWidth="1"/>
  </cols>
  <sheetData>
    <row r="1" spans="6:10" ht="27.75" customHeight="1">
      <c r="F1" s="12" t="s">
        <v>8</v>
      </c>
      <c r="G1" s="14" t="s">
        <v>46</v>
      </c>
      <c r="H1" s="13" t="s">
        <v>51</v>
      </c>
      <c r="I1" s="13" t="s">
        <v>52</v>
      </c>
      <c r="J1" s="19" t="s">
        <v>53</v>
      </c>
    </row>
    <row r="2" spans="1:10" ht="15">
      <c r="A2" s="12">
        <v>1</v>
      </c>
      <c r="B2" s="44" t="s">
        <v>103</v>
      </c>
      <c r="C2" s="42">
        <v>3639.3</v>
      </c>
      <c r="F2" s="23">
        <v>1</v>
      </c>
      <c r="G2" s="20" t="s">
        <v>74</v>
      </c>
      <c r="H2" s="12">
        <v>39000</v>
      </c>
      <c r="I2" s="21">
        <f>H2/J2</f>
        <v>0.7067176228193685</v>
      </c>
      <c r="J2" s="25">
        <v>55184.7</v>
      </c>
    </row>
    <row r="3" spans="1:3" ht="15">
      <c r="A3" s="12">
        <v>2</v>
      </c>
      <c r="B3" s="44" t="s">
        <v>110</v>
      </c>
      <c r="C3" s="42">
        <v>4910.44</v>
      </c>
    </row>
    <row r="4" ht="12.75">
      <c r="C4" s="37">
        <f>SUM(C2:C3)</f>
        <v>8549.74</v>
      </c>
    </row>
    <row r="5" spans="2:10" ht="25.5">
      <c r="B5" s="44" t="s">
        <v>100</v>
      </c>
      <c r="C5" s="42">
        <v>6418.4</v>
      </c>
      <c r="D5" s="46">
        <f>I6*C5</f>
        <v>179227.09407092107</v>
      </c>
      <c r="E5" s="46">
        <f>I7*C5</f>
        <v>36203.87300232606</v>
      </c>
      <c r="F5" s="12" t="s">
        <v>8</v>
      </c>
      <c r="G5" s="14" t="s">
        <v>46</v>
      </c>
      <c r="H5" s="13" t="s">
        <v>51</v>
      </c>
      <c r="I5" s="13" t="s">
        <v>52</v>
      </c>
      <c r="J5" s="19" t="s">
        <v>53</v>
      </c>
    </row>
    <row r="6" spans="2:10" ht="15">
      <c r="B6" s="44" t="s">
        <v>101</v>
      </c>
      <c r="C6" s="42">
        <v>6220.97</v>
      </c>
      <c r="D6" s="46">
        <f>I6*C6</f>
        <v>173714.06821051633</v>
      </c>
      <c r="E6" s="46">
        <f>I7*C6</f>
        <v>35090.2417785243</v>
      </c>
      <c r="F6" s="23">
        <v>1</v>
      </c>
      <c r="G6" s="20" t="s">
        <v>125</v>
      </c>
      <c r="H6" s="12">
        <v>352942</v>
      </c>
      <c r="I6" s="21">
        <f>H6/J6</f>
        <v>27.923952086333212</v>
      </c>
      <c r="J6" s="25">
        <v>12639.4</v>
      </c>
    </row>
    <row r="7" spans="3:10" ht="12.75">
      <c r="C7">
        <f>SUM(C5:C6)</f>
        <v>12639.369999999999</v>
      </c>
      <c r="G7" t="s">
        <v>126</v>
      </c>
      <c r="H7">
        <f>H6*0.202</f>
        <v>71294.284</v>
      </c>
      <c r="I7" s="21">
        <f>H7/J7</f>
        <v>5.640638321439309</v>
      </c>
      <c r="J7" s="25">
        <v>12639.4</v>
      </c>
    </row>
    <row r="10" spans="2:5" ht="14.25" customHeight="1">
      <c r="B10" s="43" t="s">
        <v>86</v>
      </c>
      <c r="C10" s="42">
        <v>9505.68</v>
      </c>
      <c r="D10" s="45">
        <f>C10*13.55*12</f>
        <v>1545623.568</v>
      </c>
      <c r="E10" s="45">
        <f>C10*1.32*12</f>
        <v>150569.9712</v>
      </c>
    </row>
    <row r="11" spans="2:5" ht="14.25" customHeight="1">
      <c r="B11" s="43" t="s">
        <v>87</v>
      </c>
      <c r="C11" s="42">
        <v>2188.1</v>
      </c>
      <c r="D11" s="45">
        <f aca="true" t="shared" si="0" ref="D11:D37">C11*13.55*12</f>
        <v>355785.06</v>
      </c>
      <c r="E11" s="45">
        <f aca="true" t="shared" si="1" ref="E11:E37">C11*1.32*12</f>
        <v>34659.504</v>
      </c>
    </row>
    <row r="12" spans="2:5" ht="14.25" customHeight="1">
      <c r="B12" s="44" t="s">
        <v>88</v>
      </c>
      <c r="C12" s="42">
        <v>7702.4</v>
      </c>
      <c r="D12" s="45">
        <f t="shared" si="0"/>
        <v>1252410.24</v>
      </c>
      <c r="E12" s="45">
        <f t="shared" si="1"/>
        <v>122006.016</v>
      </c>
    </row>
    <row r="13" spans="2:5" ht="14.25" customHeight="1">
      <c r="B13" s="44" t="s">
        <v>89</v>
      </c>
      <c r="C13" s="42">
        <v>5475.6</v>
      </c>
      <c r="D13" s="45">
        <f t="shared" si="0"/>
        <v>890332.56</v>
      </c>
      <c r="E13" s="45">
        <f t="shared" si="1"/>
        <v>86733.504</v>
      </c>
    </row>
    <row r="14" spans="2:5" ht="14.25" customHeight="1">
      <c r="B14" s="44" t="s">
        <v>90</v>
      </c>
      <c r="C14" s="42">
        <v>3843.5</v>
      </c>
      <c r="D14" s="45">
        <f>C14*9.33*12</f>
        <v>430318.26</v>
      </c>
      <c r="E14" s="45">
        <f>C14*0.94*12</f>
        <v>43354.68</v>
      </c>
    </row>
    <row r="15" spans="2:5" ht="14.25" customHeight="1">
      <c r="B15" s="44" t="s">
        <v>91</v>
      </c>
      <c r="C15" s="42">
        <v>3638.5</v>
      </c>
      <c r="D15" s="45">
        <f t="shared" si="0"/>
        <v>591620.1000000001</v>
      </c>
      <c r="E15" s="45">
        <f t="shared" si="1"/>
        <v>57633.84000000001</v>
      </c>
    </row>
    <row r="16" spans="2:5" ht="14.25" customHeight="1">
      <c r="B16" s="44" t="s">
        <v>92</v>
      </c>
      <c r="C16" s="42">
        <v>8242.8</v>
      </c>
      <c r="D16" s="45">
        <f t="shared" si="0"/>
        <v>1340279.28</v>
      </c>
      <c r="E16" s="45">
        <f t="shared" si="1"/>
        <v>130565.95199999999</v>
      </c>
    </row>
    <row r="17" spans="2:5" ht="14.25" customHeight="1">
      <c r="B17" s="44" t="s">
        <v>93</v>
      </c>
      <c r="C17" s="42">
        <v>7234.2</v>
      </c>
      <c r="D17" s="45">
        <f t="shared" si="0"/>
        <v>1176280.92</v>
      </c>
      <c r="E17" s="45">
        <f t="shared" si="1"/>
        <v>114589.728</v>
      </c>
    </row>
    <row r="18" spans="2:5" ht="14.25" customHeight="1">
      <c r="B18" s="44" t="s">
        <v>94</v>
      </c>
      <c r="C18" s="42">
        <v>5745.16</v>
      </c>
      <c r="D18" s="45">
        <f t="shared" si="0"/>
        <v>934163.0160000001</v>
      </c>
      <c r="E18" s="45">
        <f t="shared" si="1"/>
        <v>91003.3344</v>
      </c>
    </row>
    <row r="19" spans="2:5" ht="14.25" customHeight="1">
      <c r="B19" s="44" t="s">
        <v>95</v>
      </c>
      <c r="C19" s="42">
        <v>5755.42</v>
      </c>
      <c r="D19" s="45">
        <f t="shared" si="0"/>
        <v>935831.2920000001</v>
      </c>
      <c r="E19" s="45">
        <f t="shared" si="1"/>
        <v>91165.85280000001</v>
      </c>
    </row>
    <row r="20" spans="2:5" ht="14.25" customHeight="1">
      <c r="B20" s="44" t="s">
        <v>96</v>
      </c>
      <c r="C20" s="42">
        <v>5376.01</v>
      </c>
      <c r="D20" s="45">
        <f>C20*12.25*12</f>
        <v>790273.47</v>
      </c>
      <c r="E20" s="45">
        <f>C20*1.15*12</f>
        <v>74188.938</v>
      </c>
    </row>
    <row r="21" spans="2:5" ht="14.25" customHeight="1">
      <c r="B21" s="44" t="s">
        <v>97</v>
      </c>
      <c r="C21" s="42">
        <v>5735.67</v>
      </c>
      <c r="D21" s="45">
        <f t="shared" si="0"/>
        <v>932619.942</v>
      </c>
      <c r="E21" s="45">
        <f t="shared" si="1"/>
        <v>90853.01280000001</v>
      </c>
    </row>
    <row r="22" spans="2:5" ht="14.25" customHeight="1">
      <c r="B22" s="44" t="s">
        <v>98</v>
      </c>
      <c r="C22" s="42">
        <v>5729.8</v>
      </c>
      <c r="D22" s="45">
        <f t="shared" si="0"/>
        <v>931665.4800000001</v>
      </c>
      <c r="E22" s="45">
        <f t="shared" si="1"/>
        <v>90760.032</v>
      </c>
    </row>
    <row r="23" spans="2:5" ht="14.25" customHeight="1">
      <c r="B23" s="44" t="s">
        <v>99</v>
      </c>
      <c r="C23" s="42">
        <v>10517.9</v>
      </c>
      <c r="D23" s="45">
        <f t="shared" si="0"/>
        <v>1710210.54</v>
      </c>
      <c r="E23" s="45">
        <f t="shared" si="1"/>
        <v>166603.53600000002</v>
      </c>
    </row>
    <row r="24" spans="2:5" ht="14.25" customHeight="1">
      <c r="B24" s="44" t="s">
        <v>100</v>
      </c>
      <c r="C24" s="42">
        <v>6418.4</v>
      </c>
      <c r="D24" s="45">
        <f>C24*15.8*12</f>
        <v>1216928.6400000001</v>
      </c>
      <c r="E24" s="45">
        <f>C24*1.62*12</f>
        <v>124773.69600000001</v>
      </c>
    </row>
    <row r="25" spans="2:5" ht="14.25" customHeight="1">
      <c r="B25" s="44" t="s">
        <v>101</v>
      </c>
      <c r="C25" s="42">
        <v>6220.97</v>
      </c>
      <c r="D25" s="45">
        <f>C25*15.8*12</f>
        <v>1179495.9120000002</v>
      </c>
      <c r="E25" s="45">
        <f>C25*1.62*12</f>
        <v>120935.6568</v>
      </c>
    </row>
    <row r="26" spans="2:5" ht="14.25" customHeight="1">
      <c r="B26" s="44" t="s">
        <v>102</v>
      </c>
      <c r="C26" s="42">
        <v>3781.1</v>
      </c>
      <c r="D26" s="45">
        <f t="shared" si="0"/>
        <v>614806.86</v>
      </c>
      <c r="E26" s="45">
        <f t="shared" si="1"/>
        <v>59892.623999999996</v>
      </c>
    </row>
    <row r="27" spans="2:5" ht="14.25" customHeight="1">
      <c r="B27" s="44" t="s">
        <v>103</v>
      </c>
      <c r="C27" s="42">
        <v>3639.3</v>
      </c>
      <c r="D27" s="45">
        <f>C27*12.25*12</f>
        <v>534977.1000000001</v>
      </c>
      <c r="E27" s="45">
        <f>C27*1.15*12</f>
        <v>50222.34</v>
      </c>
    </row>
    <row r="28" spans="2:5" ht="14.25" customHeight="1">
      <c r="B28" s="44" t="s">
        <v>104</v>
      </c>
      <c r="C28" s="42">
        <v>5477.19</v>
      </c>
      <c r="D28" s="45">
        <f t="shared" si="0"/>
        <v>890591.0939999999</v>
      </c>
      <c r="E28" s="45">
        <f t="shared" si="1"/>
        <v>86758.6896</v>
      </c>
    </row>
    <row r="29" spans="2:5" ht="14.25" customHeight="1">
      <c r="B29" s="44" t="s">
        <v>105</v>
      </c>
      <c r="C29" s="42">
        <v>7282.2</v>
      </c>
      <c r="D29" s="45">
        <f t="shared" si="0"/>
        <v>1184085.72</v>
      </c>
      <c r="E29" s="45">
        <f t="shared" si="1"/>
        <v>115350.04800000001</v>
      </c>
    </row>
    <row r="30" spans="2:5" ht="14.25" customHeight="1">
      <c r="B30" s="44" t="s">
        <v>106</v>
      </c>
      <c r="C30" s="42">
        <v>11394.7</v>
      </c>
      <c r="D30" s="45">
        <f t="shared" si="0"/>
        <v>1852778.2200000002</v>
      </c>
      <c r="E30" s="45">
        <f t="shared" si="1"/>
        <v>180492.048</v>
      </c>
    </row>
    <row r="31" spans="2:5" ht="14.25" customHeight="1">
      <c r="B31" s="44" t="s">
        <v>107</v>
      </c>
      <c r="C31" s="42">
        <v>5335.74</v>
      </c>
      <c r="D31" s="45">
        <f t="shared" si="0"/>
        <v>867591.324</v>
      </c>
      <c r="E31" s="45">
        <f t="shared" si="1"/>
        <v>84518.1216</v>
      </c>
    </row>
    <row r="32" spans="2:5" ht="14.25" customHeight="1">
      <c r="B32" s="44" t="s">
        <v>108</v>
      </c>
      <c r="C32" s="42">
        <v>5263.89</v>
      </c>
      <c r="D32" s="45">
        <f t="shared" si="0"/>
        <v>855908.5140000002</v>
      </c>
      <c r="E32" s="45">
        <f t="shared" si="1"/>
        <v>83380.0176</v>
      </c>
    </row>
    <row r="33" spans="2:5" ht="14.25" customHeight="1">
      <c r="B33" s="44" t="s">
        <v>109</v>
      </c>
      <c r="C33" s="42">
        <v>5258.32</v>
      </c>
      <c r="D33" s="45">
        <f t="shared" si="0"/>
        <v>855002.832</v>
      </c>
      <c r="E33" s="45">
        <f t="shared" si="1"/>
        <v>83291.7888</v>
      </c>
    </row>
    <row r="34" spans="2:5" ht="14.25" customHeight="1">
      <c r="B34" s="44" t="s">
        <v>110</v>
      </c>
      <c r="C34" s="42">
        <v>4910.44</v>
      </c>
      <c r="D34" s="45">
        <f t="shared" si="0"/>
        <v>798437.544</v>
      </c>
      <c r="E34" s="45">
        <f t="shared" si="1"/>
        <v>77781.36959999999</v>
      </c>
    </row>
    <row r="35" spans="2:5" ht="14.25" customHeight="1">
      <c r="B35" s="44" t="s">
        <v>111</v>
      </c>
      <c r="C35" s="42">
        <v>4934.14</v>
      </c>
      <c r="D35" s="45">
        <f t="shared" si="0"/>
        <v>802291.1640000001</v>
      </c>
      <c r="E35" s="45">
        <f t="shared" si="1"/>
        <v>78156.77760000002</v>
      </c>
    </row>
    <row r="36" spans="2:5" ht="14.25" customHeight="1">
      <c r="B36" s="44" t="s">
        <v>112</v>
      </c>
      <c r="C36" s="42">
        <v>5196.75</v>
      </c>
      <c r="D36" s="45">
        <f t="shared" si="0"/>
        <v>844991.55</v>
      </c>
      <c r="E36" s="45">
        <f t="shared" si="1"/>
        <v>82316.52</v>
      </c>
    </row>
    <row r="37" spans="2:5" ht="14.25" customHeight="1">
      <c r="B37" s="44" t="s">
        <v>113</v>
      </c>
      <c r="C37" s="42">
        <v>5407.2</v>
      </c>
      <c r="D37" s="45">
        <f t="shared" si="0"/>
        <v>879210.72</v>
      </c>
      <c r="E37" s="45">
        <f t="shared" si="1"/>
        <v>85650.048</v>
      </c>
    </row>
  </sheetData>
  <sheetProtection password="CC5F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view="pageBreakPreview" zoomScaleSheetLayoutView="100" zoomScalePageLayoutView="0" workbookViewId="0" topLeftCell="A1">
      <selection activeCell="H28" sqref="H28:J28"/>
    </sheetView>
  </sheetViews>
  <sheetFormatPr defaultColWidth="9.00390625" defaultRowHeight="12.75"/>
  <cols>
    <col min="10" max="10" width="3.875" style="0" customWidth="1"/>
    <col min="11" max="11" width="0.875" style="0" customWidth="1"/>
    <col min="12" max="12" width="11.125" style="0" customWidth="1"/>
  </cols>
  <sheetData>
    <row r="1" spans="1:12" ht="15.75">
      <c r="A1" s="5"/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"/>
    </row>
    <row r="2" spans="1:12" ht="15.7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"/>
    </row>
    <row r="3" spans="1:12" ht="15.75">
      <c r="A3" s="52" t="s">
        <v>66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"/>
    </row>
    <row r="4" spans="1:12" ht="12.75" customHeight="1">
      <c r="A4" s="18"/>
      <c r="B4" s="18"/>
      <c r="C4" s="18"/>
      <c r="D4" s="18"/>
      <c r="E4" s="54" t="s">
        <v>118</v>
      </c>
      <c r="F4" s="54"/>
      <c r="G4" s="54"/>
      <c r="H4" s="54"/>
      <c r="I4" s="54"/>
      <c r="J4" s="54"/>
      <c r="K4" s="54"/>
      <c r="L4" s="5"/>
    </row>
    <row r="5" spans="1:12" ht="12.75" customHeight="1">
      <c r="A5" s="18"/>
      <c r="B5" s="18"/>
      <c r="C5" s="18"/>
      <c r="D5" s="18"/>
      <c r="E5" s="54" t="s">
        <v>6</v>
      </c>
      <c r="F5" s="54"/>
      <c r="G5" s="54"/>
      <c r="H5" s="54"/>
      <c r="I5" s="54"/>
      <c r="J5" s="54"/>
      <c r="K5" s="54"/>
      <c r="L5" s="5"/>
    </row>
    <row r="6" spans="1:12" ht="12.75" customHeight="1">
      <c r="A6" s="18"/>
      <c r="B6" s="18"/>
      <c r="C6" s="18"/>
      <c r="D6" s="18"/>
      <c r="E6" s="54" t="s">
        <v>123</v>
      </c>
      <c r="F6" s="54"/>
      <c r="G6" s="54"/>
      <c r="H6" s="54"/>
      <c r="I6" s="54"/>
      <c r="J6" s="54"/>
      <c r="K6" s="54"/>
      <c r="L6" s="5"/>
    </row>
    <row r="7" spans="1:12" ht="12.75" customHeight="1">
      <c r="A7" s="18"/>
      <c r="B7" s="18"/>
      <c r="C7" s="18"/>
      <c r="D7" s="18"/>
      <c r="E7" s="54" t="s">
        <v>7</v>
      </c>
      <c r="F7" s="54"/>
      <c r="G7" s="54"/>
      <c r="H7" s="54"/>
      <c r="I7" s="54"/>
      <c r="J7" s="54"/>
      <c r="K7" s="54"/>
      <c r="L7" s="5"/>
    </row>
    <row r="8" spans="1:12" ht="12.75" customHeight="1">
      <c r="A8" s="18"/>
      <c r="B8" s="18"/>
      <c r="C8" s="18"/>
      <c r="D8" s="18"/>
      <c r="E8" s="54" t="s">
        <v>44</v>
      </c>
      <c r="F8" s="54"/>
      <c r="G8" s="54"/>
      <c r="H8" s="54"/>
      <c r="I8" s="54"/>
      <c r="J8" s="54"/>
      <c r="K8" s="54"/>
      <c r="L8" s="5"/>
    </row>
    <row r="9" spans="1:12" ht="12.75" customHeight="1">
      <c r="A9" s="18"/>
      <c r="B9" s="18"/>
      <c r="C9" s="18"/>
      <c r="D9" s="18"/>
      <c r="E9" s="54" t="s">
        <v>119</v>
      </c>
      <c r="F9" s="54"/>
      <c r="G9" s="54"/>
      <c r="H9" s="54"/>
      <c r="I9" s="54"/>
      <c r="J9" s="54"/>
      <c r="K9" s="54"/>
      <c r="L9" s="5"/>
    </row>
    <row r="10" spans="1:12" ht="12.75" customHeight="1">
      <c r="A10" s="18"/>
      <c r="B10" s="18"/>
      <c r="C10" s="18"/>
      <c r="D10" s="18"/>
      <c r="E10" s="54" t="s">
        <v>120</v>
      </c>
      <c r="F10" s="54"/>
      <c r="G10" s="54"/>
      <c r="H10" s="54"/>
      <c r="I10" s="54"/>
      <c r="J10" s="54"/>
      <c r="K10" s="54"/>
      <c r="L10" s="5"/>
    </row>
    <row r="11" spans="1:12" ht="12.75" customHeight="1">
      <c r="A11" s="18"/>
      <c r="B11" s="18"/>
      <c r="C11" s="18"/>
      <c r="D11" s="18"/>
      <c r="E11" s="54" t="s">
        <v>121</v>
      </c>
      <c r="F11" s="54"/>
      <c r="G11" s="54"/>
      <c r="H11" s="54"/>
      <c r="I11" s="54"/>
      <c r="J11" s="54"/>
      <c r="K11" s="54"/>
      <c r="L11" s="5"/>
    </row>
    <row r="12" spans="1:12" ht="12.75" customHeight="1">
      <c r="A12" s="18"/>
      <c r="B12" s="18"/>
      <c r="C12" s="18"/>
      <c r="D12" s="18"/>
      <c r="E12" s="54" t="s">
        <v>117</v>
      </c>
      <c r="F12" s="54"/>
      <c r="G12" s="54"/>
      <c r="H12" s="54"/>
      <c r="I12" s="54"/>
      <c r="J12" s="54"/>
      <c r="K12" s="54"/>
      <c r="L12" s="5"/>
    </row>
    <row r="13" spans="1:12" ht="12.75" customHeight="1">
      <c r="A13" s="18"/>
      <c r="B13" s="18"/>
      <c r="C13" s="18"/>
      <c r="D13" s="18"/>
      <c r="E13" s="54" t="s">
        <v>122</v>
      </c>
      <c r="F13" s="54"/>
      <c r="G13" s="54"/>
      <c r="H13" s="54"/>
      <c r="I13" s="54"/>
      <c r="J13" s="54"/>
      <c r="K13" s="54"/>
      <c r="L13" s="5"/>
    </row>
    <row r="14" spans="1:12" ht="12.75">
      <c r="A14" s="7" t="s">
        <v>84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6"/>
    </row>
    <row r="15" spans="1:12" ht="12.75">
      <c r="A15" s="7" t="s">
        <v>83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5"/>
    </row>
    <row r="16" spans="1:12" ht="12.75">
      <c r="A16" s="7" t="s">
        <v>2</v>
      </c>
      <c r="B16" s="53" t="s">
        <v>67</v>
      </c>
      <c r="C16" s="53"/>
      <c r="D16" s="53"/>
      <c r="E16" s="53"/>
      <c r="F16" s="53"/>
      <c r="G16" s="5"/>
      <c r="H16" s="5"/>
      <c r="I16" s="53"/>
      <c r="J16" s="53"/>
      <c r="K16" s="5"/>
      <c r="L16" s="5"/>
    </row>
    <row r="17" spans="1:12" ht="12.75">
      <c r="A17" s="5"/>
      <c r="B17" s="53" t="s">
        <v>68</v>
      </c>
      <c r="C17" s="53"/>
      <c r="D17" s="53"/>
      <c r="E17" s="53"/>
      <c r="F17" s="53"/>
      <c r="G17" s="5"/>
      <c r="H17" s="5"/>
      <c r="I17" s="53"/>
      <c r="J17" s="53"/>
      <c r="K17" s="5"/>
      <c r="L17" s="5"/>
    </row>
    <row r="18" spans="1:12" ht="12.75">
      <c r="A18" s="5"/>
      <c r="B18" s="53" t="s">
        <v>69</v>
      </c>
      <c r="C18" s="53"/>
      <c r="D18" s="53"/>
      <c r="E18" s="53"/>
      <c r="F18" s="53"/>
      <c r="G18" s="5"/>
      <c r="H18" s="5"/>
      <c r="I18" s="53"/>
      <c r="J18" s="53"/>
      <c r="K18" s="5"/>
      <c r="L18" s="5"/>
    </row>
    <row r="19" spans="1:12" ht="12.75">
      <c r="A19" s="5"/>
      <c r="B19" s="53" t="s">
        <v>70</v>
      </c>
      <c r="C19" s="53"/>
      <c r="D19" s="53"/>
      <c r="E19" s="53"/>
      <c r="F19" s="53"/>
      <c r="G19" s="5"/>
      <c r="H19" s="5"/>
      <c r="I19" s="53"/>
      <c r="J19" s="53"/>
      <c r="K19" s="5"/>
      <c r="L19" s="5"/>
    </row>
    <row r="20" spans="1:12" ht="12.75">
      <c r="A20" s="5"/>
      <c r="B20" s="5" t="s">
        <v>76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2.75">
      <c r="A21" s="26" t="s">
        <v>40</v>
      </c>
      <c r="B21" s="26"/>
      <c r="C21" s="26"/>
      <c r="D21" s="26"/>
      <c r="E21" s="26"/>
      <c r="F21" s="26"/>
      <c r="G21" s="26"/>
      <c r="H21" s="26"/>
      <c r="I21" s="26"/>
      <c r="J21" s="26"/>
      <c r="K21" s="48" t="s">
        <v>132</v>
      </c>
      <c r="L21" s="48"/>
    </row>
    <row r="22" spans="1:12" ht="12.75">
      <c r="A22" s="27" t="s">
        <v>3</v>
      </c>
      <c r="B22" s="28"/>
      <c r="C22" s="56" t="s">
        <v>131</v>
      </c>
      <c r="D22" s="56"/>
      <c r="E22" s="57"/>
      <c r="F22" s="57"/>
      <c r="G22" s="6"/>
      <c r="H22" s="6"/>
      <c r="I22" s="57"/>
      <c r="J22" s="57"/>
      <c r="K22" s="49"/>
      <c r="L22" s="50"/>
    </row>
    <row r="23" spans="1:12" ht="12.75">
      <c r="A23" s="58" t="s">
        <v>4</v>
      </c>
      <c r="B23" s="58"/>
      <c r="C23" s="58"/>
      <c r="D23" s="58"/>
      <c r="E23" s="58"/>
      <c r="F23" s="58"/>
      <c r="G23" s="58"/>
      <c r="H23" s="58"/>
      <c r="I23" s="58"/>
      <c r="J23" s="58"/>
      <c r="K23" s="55" t="s">
        <v>135</v>
      </c>
      <c r="L23" s="55"/>
    </row>
    <row r="24" spans="1:12" ht="12.75">
      <c r="A24" s="8" t="s">
        <v>5</v>
      </c>
      <c r="B24" s="6"/>
      <c r="C24" s="6"/>
      <c r="D24" s="6"/>
      <c r="E24" s="57"/>
      <c r="F24" s="57"/>
      <c r="G24" s="6"/>
      <c r="H24" s="6"/>
      <c r="I24" s="57"/>
      <c r="J24" s="57"/>
      <c r="K24" s="59"/>
      <c r="L24" s="59"/>
    </row>
    <row r="25" spans="1:12" ht="12.75">
      <c r="A25" s="58" t="s">
        <v>41</v>
      </c>
      <c r="B25" s="58"/>
      <c r="C25" s="58"/>
      <c r="D25" s="58"/>
      <c r="E25" s="58"/>
      <c r="F25" s="58"/>
      <c r="G25" s="58"/>
      <c r="H25" s="58"/>
      <c r="I25" s="58"/>
      <c r="J25" s="58"/>
      <c r="K25" s="55" t="s">
        <v>134</v>
      </c>
      <c r="L25" s="55"/>
    </row>
    <row r="26" spans="1:12" ht="12.75">
      <c r="A26" s="27" t="s">
        <v>3</v>
      </c>
      <c r="B26" s="28"/>
      <c r="C26" s="56" t="s">
        <v>133</v>
      </c>
      <c r="D26" s="56"/>
      <c r="E26" s="57"/>
      <c r="F26" s="57"/>
      <c r="G26" s="6"/>
      <c r="H26" s="6"/>
      <c r="I26" s="57"/>
      <c r="J26" s="57"/>
      <c r="K26" s="49"/>
      <c r="L26" s="51"/>
    </row>
    <row r="27" spans="1:12" ht="12.75">
      <c r="A27" s="58" t="s">
        <v>65</v>
      </c>
      <c r="B27" s="58"/>
      <c r="C27" s="58"/>
      <c r="D27" s="58"/>
      <c r="E27" s="58"/>
      <c r="F27" s="58"/>
      <c r="G27" s="58"/>
      <c r="H27" s="58"/>
      <c r="I27" s="58"/>
      <c r="J27" s="58"/>
      <c r="K27" s="55" t="s">
        <v>130</v>
      </c>
      <c r="L27" s="55"/>
    </row>
    <row r="28" spans="1:12" ht="15">
      <c r="A28" s="38" t="s">
        <v>48</v>
      </c>
      <c r="B28" s="38"/>
      <c r="C28" s="38"/>
      <c r="D28" s="39"/>
      <c r="E28" s="63" t="s">
        <v>81</v>
      </c>
      <c r="F28" s="64"/>
      <c r="G28" s="64"/>
      <c r="H28" s="65" t="s">
        <v>136</v>
      </c>
      <c r="I28" s="65"/>
      <c r="J28" s="65"/>
      <c r="K28" s="6"/>
      <c r="L28" s="6"/>
    </row>
    <row r="29" spans="1:12" ht="12.75">
      <c r="A29" s="5"/>
      <c r="B29" s="5"/>
      <c r="C29" s="5"/>
      <c r="D29" s="5"/>
      <c r="E29" s="66"/>
      <c r="F29" s="66"/>
      <c r="G29" s="66"/>
      <c r="H29" s="66"/>
      <c r="I29" s="66"/>
      <c r="J29" s="66"/>
      <c r="K29" s="66"/>
      <c r="L29" s="9"/>
    </row>
    <row r="30" spans="1:12" ht="13.5" customHeight="1">
      <c r="A30" s="60" t="s">
        <v>45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</row>
    <row r="31" spans="1:12" ht="17.25" customHeight="1">
      <c r="A31" s="61" t="s">
        <v>37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</row>
    <row r="32" spans="1:12" ht="12.75">
      <c r="A32" s="62" t="s">
        <v>34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3" spans="1:12" ht="12.75">
      <c r="A33" s="69" t="s">
        <v>35</v>
      </c>
      <c r="B33" s="69"/>
      <c r="C33" s="69"/>
      <c r="D33" s="69"/>
      <c r="E33" s="69"/>
      <c r="F33" s="69"/>
      <c r="G33" s="69"/>
      <c r="H33" s="69"/>
      <c r="I33" s="70">
        <f>SUM(I35:K50)</f>
        <v>1196147.2932902563</v>
      </c>
      <c r="J33" s="70"/>
      <c r="K33" s="70"/>
      <c r="L33" s="2"/>
    </row>
    <row r="34" spans="1:12" ht="12.75">
      <c r="A34" s="3" t="s">
        <v>8</v>
      </c>
      <c r="B34" s="67" t="s">
        <v>9</v>
      </c>
      <c r="C34" s="67"/>
      <c r="D34" s="67"/>
      <c r="E34" s="67"/>
      <c r="F34" s="67"/>
      <c r="G34" s="67"/>
      <c r="H34" s="67"/>
      <c r="I34" s="68" t="s">
        <v>10</v>
      </c>
      <c r="J34" s="68"/>
      <c r="K34" s="68"/>
      <c r="L34" s="5"/>
    </row>
    <row r="35" spans="1:12" ht="12.75">
      <c r="A35" s="4" t="s">
        <v>11</v>
      </c>
      <c r="B35" s="71" t="s">
        <v>12</v>
      </c>
      <c r="C35" s="71"/>
      <c r="D35" s="71"/>
      <c r="E35" s="71"/>
      <c r="F35" s="71"/>
      <c r="G35" s="71"/>
      <c r="H35" s="71"/>
      <c r="I35" s="72">
        <f>Основное!$C$9*Основное!I32</f>
        <v>104833.53508800258</v>
      </c>
      <c r="J35" s="72"/>
      <c r="K35" s="72"/>
      <c r="L35" s="5"/>
    </row>
    <row r="36" spans="1:12" ht="12.75">
      <c r="A36" s="4" t="s">
        <v>13</v>
      </c>
      <c r="B36" s="73" t="s">
        <v>77</v>
      </c>
      <c r="C36" s="74"/>
      <c r="D36" s="74"/>
      <c r="E36" s="74"/>
      <c r="F36" s="74"/>
      <c r="G36" s="74"/>
      <c r="H36" s="75"/>
      <c r="I36" s="72">
        <f>Основное!F9</f>
        <v>62360.892</v>
      </c>
      <c r="J36" s="72"/>
      <c r="K36" s="72"/>
      <c r="L36" s="5"/>
    </row>
    <row r="37" spans="1:12" ht="12.75">
      <c r="A37" s="4" t="s">
        <v>14</v>
      </c>
      <c r="B37" s="76" t="s">
        <v>50</v>
      </c>
      <c r="C37" s="77"/>
      <c r="D37" s="77"/>
      <c r="E37" s="77"/>
      <c r="F37" s="77"/>
      <c r="G37" s="77"/>
      <c r="H37" s="78"/>
      <c r="I37" s="72">
        <f>Основное!$C$9*Основное!I34</f>
        <v>3807.82890360084</v>
      </c>
      <c r="J37" s="72"/>
      <c r="K37" s="72"/>
      <c r="L37" s="5"/>
    </row>
    <row r="38" spans="1:12" ht="12.75">
      <c r="A38" s="4" t="s">
        <v>16</v>
      </c>
      <c r="B38" s="71" t="s">
        <v>15</v>
      </c>
      <c r="C38" s="71"/>
      <c r="D38" s="71"/>
      <c r="E38" s="71"/>
      <c r="F38" s="71"/>
      <c r="G38" s="71"/>
      <c r="H38" s="71"/>
      <c r="I38" s="72">
        <f>Основное!$C$9*Основное!I35</f>
        <v>40118.09539803003</v>
      </c>
      <c r="J38" s="72"/>
      <c r="K38" s="72"/>
      <c r="L38" s="5"/>
    </row>
    <row r="39" spans="1:12" ht="12.75">
      <c r="A39" s="4" t="s">
        <v>18</v>
      </c>
      <c r="B39" s="71" t="s">
        <v>64</v>
      </c>
      <c r="C39" s="71"/>
      <c r="D39" s="71"/>
      <c r="E39" s="71"/>
      <c r="F39" s="71"/>
      <c r="G39" s="71"/>
      <c r="H39" s="71"/>
      <c r="I39" s="72">
        <f>Основное!$C$9*Основное!I36</f>
        <v>9868.01971042575</v>
      </c>
      <c r="J39" s="72"/>
      <c r="K39" s="72"/>
      <c r="L39" s="5"/>
    </row>
    <row r="40" spans="1:12" ht="12.75">
      <c r="A40" s="4" t="s">
        <v>19</v>
      </c>
      <c r="B40" s="71" t="s">
        <v>17</v>
      </c>
      <c r="C40" s="71"/>
      <c r="D40" s="71"/>
      <c r="E40" s="71"/>
      <c r="F40" s="71"/>
      <c r="G40" s="71"/>
      <c r="H40" s="71"/>
      <c r="I40" s="72">
        <f>Основное!$C$9*Основное!I37</f>
        <v>56782.87381452177</v>
      </c>
      <c r="J40" s="72"/>
      <c r="K40" s="72"/>
      <c r="L40" s="5"/>
    </row>
    <row r="41" spans="1:12" ht="12.75">
      <c r="A41" s="4" t="s">
        <v>20</v>
      </c>
      <c r="B41" s="71" t="s">
        <v>85</v>
      </c>
      <c r="C41" s="71"/>
      <c r="D41" s="71"/>
      <c r="E41" s="71"/>
      <c r="F41" s="71"/>
      <c r="G41" s="71"/>
      <c r="H41" s="71"/>
      <c r="I41" s="72">
        <f>Основное!$C$9*Основное!I38</f>
        <v>9864.169223316647</v>
      </c>
      <c r="J41" s="72"/>
      <c r="K41" s="72"/>
      <c r="L41" s="5"/>
    </row>
    <row r="42" spans="1:12" ht="12.75">
      <c r="A42" s="4" t="s">
        <v>21</v>
      </c>
      <c r="B42" s="71" t="s">
        <v>23</v>
      </c>
      <c r="C42" s="71"/>
      <c r="D42" s="71"/>
      <c r="E42" s="71"/>
      <c r="F42" s="71"/>
      <c r="G42" s="71"/>
      <c r="H42" s="71"/>
      <c r="I42" s="72">
        <f>Основное!$C$9*Основное!I39</f>
        <v>86195.01428494537</v>
      </c>
      <c r="J42" s="72"/>
      <c r="K42" s="72"/>
      <c r="L42" s="5"/>
    </row>
    <row r="43" spans="1:12" ht="12.75">
      <c r="A43" s="4" t="s">
        <v>22</v>
      </c>
      <c r="B43" s="73" t="s">
        <v>72</v>
      </c>
      <c r="C43" s="74"/>
      <c r="D43" s="74"/>
      <c r="E43" s="74"/>
      <c r="F43" s="74"/>
      <c r="G43" s="74"/>
      <c r="H43" s="75"/>
      <c r="I43" s="72">
        <f>Основное!$C$9*Основное!I40</f>
        <v>227829.64175861172</v>
      </c>
      <c r="J43" s="72"/>
      <c r="K43" s="72"/>
      <c r="L43" s="5"/>
    </row>
    <row r="44" spans="1:12" ht="12.75">
      <c r="A44" s="4" t="s">
        <v>24</v>
      </c>
      <c r="B44" s="71" t="s">
        <v>78</v>
      </c>
      <c r="C44" s="71"/>
      <c r="D44" s="71"/>
      <c r="E44" s="71"/>
      <c r="F44" s="71"/>
      <c r="G44" s="71"/>
      <c r="H44" s="71"/>
      <c r="I44" s="72">
        <f>Основное!$C$9*Основное!I41</f>
        <v>17896.47224815217</v>
      </c>
      <c r="J44" s="72"/>
      <c r="K44" s="72"/>
      <c r="L44" s="5"/>
    </row>
    <row r="45" spans="1:12" ht="12.75">
      <c r="A45" s="4" t="s">
        <v>26</v>
      </c>
      <c r="B45" s="71" t="s">
        <v>63</v>
      </c>
      <c r="C45" s="71"/>
      <c r="D45" s="71"/>
      <c r="E45" s="71"/>
      <c r="F45" s="71"/>
      <c r="G45" s="71"/>
      <c r="H45" s="71"/>
      <c r="I45" s="72">
        <f>Основное!$C$9*Основное!I42</f>
        <v>14316.907127401904</v>
      </c>
      <c r="J45" s="72"/>
      <c r="K45" s="72"/>
      <c r="L45" s="5"/>
    </row>
    <row r="46" spans="1:12" ht="12.75">
      <c r="A46" s="4" t="s">
        <v>27</v>
      </c>
      <c r="B46" s="73" t="s">
        <v>75</v>
      </c>
      <c r="C46" s="74"/>
      <c r="D46" s="74"/>
      <c r="E46" s="74"/>
      <c r="F46" s="74"/>
      <c r="G46" s="74"/>
      <c r="H46" s="75"/>
      <c r="I46" s="72">
        <f>Основное!$C$9*Основное!I43</f>
        <v>9343.462227245815</v>
      </c>
      <c r="J46" s="72"/>
      <c r="K46" s="72"/>
      <c r="L46" s="5"/>
    </row>
    <row r="47" spans="1:12" ht="12.75">
      <c r="A47" s="4" t="s">
        <v>28</v>
      </c>
      <c r="B47" s="76" t="s">
        <v>25</v>
      </c>
      <c r="C47" s="77"/>
      <c r="D47" s="77"/>
      <c r="E47" s="77"/>
      <c r="F47" s="77"/>
      <c r="G47" s="77"/>
      <c r="H47" s="78"/>
      <c r="I47" s="72">
        <f>Основное!$C$9*Основное!I44</f>
        <v>429447.8990150169</v>
      </c>
      <c r="J47" s="72"/>
      <c r="K47" s="72"/>
      <c r="L47" s="5"/>
    </row>
    <row r="48" spans="1:12" ht="12.75">
      <c r="A48" s="4" t="s">
        <v>49</v>
      </c>
      <c r="B48" s="71" t="s">
        <v>62</v>
      </c>
      <c r="C48" s="71"/>
      <c r="D48" s="71"/>
      <c r="E48" s="71"/>
      <c r="F48" s="71"/>
      <c r="G48" s="71"/>
      <c r="H48" s="71"/>
      <c r="I48" s="72">
        <f>Основное!$C$9*Основное!I45</f>
        <v>88741.05154206361</v>
      </c>
      <c r="J48" s="72"/>
      <c r="K48" s="72"/>
      <c r="L48" s="5"/>
    </row>
    <row r="49" spans="1:12" ht="12.75">
      <c r="A49" s="4" t="s">
        <v>61</v>
      </c>
      <c r="B49" s="73" t="s">
        <v>55</v>
      </c>
      <c r="C49" s="74"/>
      <c r="D49" s="74"/>
      <c r="E49" s="74"/>
      <c r="F49" s="74"/>
      <c r="G49" s="74"/>
      <c r="H49" s="75"/>
      <c r="I49" s="72">
        <f>Основное!$C$9*Основное!I46</f>
        <v>12527.66796921255</v>
      </c>
      <c r="J49" s="72"/>
      <c r="K49" s="72"/>
      <c r="L49" s="5"/>
    </row>
    <row r="50" spans="1:12" ht="12.75">
      <c r="A50" s="4" t="s">
        <v>80</v>
      </c>
      <c r="B50" s="71" t="s">
        <v>79</v>
      </c>
      <c r="C50" s="71"/>
      <c r="D50" s="71"/>
      <c r="E50" s="71"/>
      <c r="F50" s="71"/>
      <c r="G50" s="71"/>
      <c r="H50" s="71"/>
      <c r="I50" s="72">
        <f>Основное!$C$9*Основное!I47</f>
        <v>22213.762979708274</v>
      </c>
      <c r="J50" s="72"/>
      <c r="K50" s="72"/>
      <c r="L50" s="5"/>
    </row>
    <row r="51" spans="1:12" ht="12.75">
      <c r="A51" s="40"/>
      <c r="B51" s="29"/>
      <c r="C51" s="29"/>
      <c r="D51" s="29"/>
      <c r="E51" s="29"/>
      <c r="F51" s="29"/>
      <c r="G51" s="29"/>
      <c r="H51" s="29"/>
      <c r="I51" s="41"/>
      <c r="J51" s="41"/>
      <c r="K51" s="41"/>
      <c r="L51" s="5"/>
    </row>
    <row r="52" spans="1:12" ht="12.75">
      <c r="A52" s="5"/>
      <c r="B52" s="81" t="s">
        <v>82</v>
      </c>
      <c r="C52" s="81"/>
      <c r="D52" s="81"/>
      <c r="E52" s="81"/>
      <c r="F52" s="81"/>
      <c r="G52" s="81"/>
      <c r="H52" s="81"/>
      <c r="I52" s="82"/>
      <c r="J52" s="82"/>
      <c r="K52" s="16"/>
      <c r="L52" s="5"/>
    </row>
    <row r="53" spans="1:12" ht="12.75">
      <c r="A53" s="10"/>
      <c r="B53" s="81" t="s">
        <v>36</v>
      </c>
      <c r="C53" s="81"/>
      <c r="D53" s="81"/>
      <c r="E53" s="81"/>
      <c r="F53" s="81"/>
      <c r="G53" s="81"/>
      <c r="H53" s="81"/>
      <c r="I53" s="79">
        <f>SUM(I55:K57)</f>
        <v>347674</v>
      </c>
      <c r="J53" s="79"/>
      <c r="K53" s="79"/>
      <c r="L53" s="10"/>
    </row>
    <row r="54" spans="1:12" ht="12.75">
      <c r="A54" s="10"/>
      <c r="B54" s="10" t="s">
        <v>129</v>
      </c>
      <c r="C54" s="10"/>
      <c r="D54" s="10"/>
      <c r="E54" s="10"/>
      <c r="F54" s="10"/>
      <c r="G54" s="10"/>
      <c r="H54" s="10"/>
      <c r="I54" s="10"/>
      <c r="J54" s="10"/>
      <c r="K54" s="6"/>
      <c r="L54" s="10"/>
    </row>
    <row r="55" spans="1:12" ht="12.75">
      <c r="A55" s="10"/>
      <c r="B55" s="10"/>
      <c r="C55" s="10"/>
      <c r="D55" s="10" t="s">
        <v>31</v>
      </c>
      <c r="E55" s="80" t="s">
        <v>32</v>
      </c>
      <c r="F55" s="80"/>
      <c r="G55" s="80"/>
      <c r="H55" s="80"/>
      <c r="I55" s="79">
        <v>14795</v>
      </c>
      <c r="J55" s="79"/>
      <c r="K55" s="79"/>
      <c r="L55" s="10"/>
    </row>
    <row r="56" spans="1:12" ht="12.75">
      <c r="A56" s="10"/>
      <c r="B56" s="10"/>
      <c r="C56" s="10"/>
      <c r="D56" s="10"/>
      <c r="E56" s="80" t="s">
        <v>33</v>
      </c>
      <c r="F56" s="80"/>
      <c r="G56" s="80"/>
      <c r="H56" s="80"/>
      <c r="I56" s="79">
        <v>41809</v>
      </c>
      <c r="J56" s="79"/>
      <c r="K56" s="79"/>
      <c r="L56" s="10"/>
    </row>
    <row r="57" spans="1:12" ht="12.75">
      <c r="A57" s="10"/>
      <c r="B57" s="10"/>
      <c r="C57" s="10"/>
      <c r="D57" s="10"/>
      <c r="E57" s="80" t="s">
        <v>127</v>
      </c>
      <c r="F57" s="80"/>
      <c r="G57" s="80"/>
      <c r="H57" s="80"/>
      <c r="I57" s="79">
        <v>291070</v>
      </c>
      <c r="J57" s="79"/>
      <c r="K57" s="79"/>
      <c r="L57" s="10"/>
    </row>
    <row r="58" spans="1:12" ht="12.75">
      <c r="A58" s="10"/>
      <c r="B58" s="10"/>
      <c r="C58" s="10"/>
      <c r="D58" s="10"/>
      <c r="E58" s="80" t="s">
        <v>128</v>
      </c>
      <c r="F58" s="80"/>
      <c r="G58" s="80"/>
      <c r="H58" s="80"/>
      <c r="I58" s="79">
        <v>17715</v>
      </c>
      <c r="J58" s="79"/>
      <c r="K58" s="79"/>
      <c r="L58" s="10"/>
    </row>
    <row r="59" spans="1:12" ht="12.75">
      <c r="A59" s="10"/>
      <c r="B59" s="10"/>
      <c r="C59" s="10"/>
      <c r="D59" s="10"/>
      <c r="E59" s="80" t="s">
        <v>38</v>
      </c>
      <c r="F59" s="80"/>
      <c r="G59" s="80"/>
      <c r="H59" s="80"/>
      <c r="I59" s="79">
        <v>198513</v>
      </c>
      <c r="J59" s="79"/>
      <c r="K59" s="79"/>
      <c r="L59" s="10"/>
    </row>
    <row r="60" spans="1:12" ht="12.75">
      <c r="A60" s="10"/>
      <c r="B60" s="10"/>
      <c r="C60" s="10"/>
      <c r="D60" s="10"/>
      <c r="E60" s="80" t="s">
        <v>39</v>
      </c>
      <c r="F60" s="80"/>
      <c r="G60" s="80"/>
      <c r="H60" s="80"/>
      <c r="I60" s="79">
        <v>60480</v>
      </c>
      <c r="J60" s="79"/>
      <c r="K60" s="79"/>
      <c r="L60" s="10"/>
    </row>
    <row r="61" spans="1:12" ht="12.75">
      <c r="A61" s="6"/>
      <c r="B61" s="1"/>
      <c r="C61" s="6"/>
      <c r="D61" s="6"/>
      <c r="E61" s="57"/>
      <c r="F61" s="57"/>
      <c r="G61" s="6"/>
      <c r="H61" s="6"/>
      <c r="I61" s="57"/>
      <c r="J61" s="57"/>
      <c r="K61" s="6"/>
      <c r="L61" s="6"/>
    </row>
    <row r="62" spans="1:12" ht="12.75">
      <c r="A62" s="6"/>
      <c r="B62" s="83" t="s">
        <v>114</v>
      </c>
      <c r="C62" s="83"/>
      <c r="D62" s="83"/>
      <c r="E62" s="83"/>
      <c r="F62" s="83"/>
      <c r="G62" s="83"/>
      <c r="H62" s="83"/>
      <c r="I62" s="83"/>
      <c r="J62" s="83"/>
      <c r="K62" s="83"/>
      <c r="L62" s="6"/>
    </row>
    <row r="63" spans="1:12" ht="12.75">
      <c r="A63" s="6"/>
      <c r="B63" s="83" t="s">
        <v>115</v>
      </c>
      <c r="C63" s="83"/>
      <c r="D63" s="83"/>
      <c r="E63" s="83"/>
      <c r="F63" s="83"/>
      <c r="G63" s="83"/>
      <c r="H63" s="83"/>
      <c r="I63" s="83"/>
      <c r="J63" s="83"/>
      <c r="K63" s="83"/>
      <c r="L63" s="6"/>
    </row>
    <row r="64" spans="1:12" ht="12.75">
      <c r="A64" s="6"/>
      <c r="B64" s="83" t="s">
        <v>116</v>
      </c>
      <c r="C64" s="83"/>
      <c r="D64" s="83"/>
      <c r="E64" s="83"/>
      <c r="F64" s="83"/>
      <c r="G64" s="83"/>
      <c r="H64" s="83"/>
      <c r="I64" s="83"/>
      <c r="J64" s="83"/>
      <c r="K64" s="83"/>
      <c r="L64" s="6"/>
    </row>
  </sheetData>
  <sheetProtection password="CC5F" sheet="1" objects="1" scenarios="1"/>
  <mergeCells count="99">
    <mergeCell ref="E13:K13"/>
    <mergeCell ref="K27:L27"/>
    <mergeCell ref="B64:K64"/>
    <mergeCell ref="B53:H53"/>
    <mergeCell ref="I53:K53"/>
    <mergeCell ref="E61:F61"/>
    <mergeCell ref="E58:H58"/>
    <mergeCell ref="I58:K58"/>
    <mergeCell ref="I61:J61"/>
    <mergeCell ref="B62:K62"/>
    <mergeCell ref="E9:K9"/>
    <mergeCell ref="E10:K10"/>
    <mergeCell ref="E11:K11"/>
    <mergeCell ref="E12:K12"/>
    <mergeCell ref="B63:K63"/>
    <mergeCell ref="E59:H59"/>
    <mergeCell ref="I59:K59"/>
    <mergeCell ref="E60:H60"/>
    <mergeCell ref="I60:K60"/>
    <mergeCell ref="E57:H57"/>
    <mergeCell ref="I50:K50"/>
    <mergeCell ref="B52:H52"/>
    <mergeCell ref="B50:H50"/>
    <mergeCell ref="I52:J52"/>
    <mergeCell ref="I57:K57"/>
    <mergeCell ref="E56:H56"/>
    <mergeCell ref="E55:H55"/>
    <mergeCell ref="I55:K55"/>
    <mergeCell ref="I44:K44"/>
    <mergeCell ref="B45:H45"/>
    <mergeCell ref="I45:K45"/>
    <mergeCell ref="I56:K56"/>
    <mergeCell ref="B49:H49"/>
    <mergeCell ref="I49:K49"/>
    <mergeCell ref="B46:H46"/>
    <mergeCell ref="I46:K46"/>
    <mergeCell ref="B48:H48"/>
    <mergeCell ref="I41:K41"/>
    <mergeCell ref="B42:H42"/>
    <mergeCell ref="I42:K42"/>
    <mergeCell ref="I48:K48"/>
    <mergeCell ref="B47:H47"/>
    <mergeCell ref="I47:K47"/>
    <mergeCell ref="B43:H43"/>
    <mergeCell ref="I43:K43"/>
    <mergeCell ref="B41:H41"/>
    <mergeCell ref="B44:H44"/>
    <mergeCell ref="B39:H39"/>
    <mergeCell ref="I39:K39"/>
    <mergeCell ref="B40:H40"/>
    <mergeCell ref="I40:K40"/>
    <mergeCell ref="B37:H37"/>
    <mergeCell ref="I37:K37"/>
    <mergeCell ref="B38:H38"/>
    <mergeCell ref="I38:K38"/>
    <mergeCell ref="B35:H35"/>
    <mergeCell ref="I35:K35"/>
    <mergeCell ref="B36:H36"/>
    <mergeCell ref="I36:K36"/>
    <mergeCell ref="B34:H34"/>
    <mergeCell ref="I34:K34"/>
    <mergeCell ref="A33:H33"/>
    <mergeCell ref="I33:K33"/>
    <mergeCell ref="A30:L30"/>
    <mergeCell ref="A31:L31"/>
    <mergeCell ref="A32:L32"/>
    <mergeCell ref="C26:D26"/>
    <mergeCell ref="E26:F26"/>
    <mergeCell ref="I26:J26"/>
    <mergeCell ref="A27:J27"/>
    <mergeCell ref="E28:G28"/>
    <mergeCell ref="H28:J28"/>
    <mergeCell ref="E29:K29"/>
    <mergeCell ref="K24:L24"/>
    <mergeCell ref="E24:F24"/>
    <mergeCell ref="I24:J24"/>
    <mergeCell ref="A25:J25"/>
    <mergeCell ref="K25:L25"/>
    <mergeCell ref="K23:L23"/>
    <mergeCell ref="C22:D22"/>
    <mergeCell ref="E22:F22"/>
    <mergeCell ref="I22:J22"/>
    <mergeCell ref="A23:J23"/>
    <mergeCell ref="B19:F19"/>
    <mergeCell ref="I19:J19"/>
    <mergeCell ref="B17:F17"/>
    <mergeCell ref="I17:J17"/>
    <mergeCell ref="B18:F18"/>
    <mergeCell ref="I18:J18"/>
    <mergeCell ref="B1:K1"/>
    <mergeCell ref="A2:K2"/>
    <mergeCell ref="A3:K3"/>
    <mergeCell ref="B16:F16"/>
    <mergeCell ref="I16:J16"/>
    <mergeCell ref="E4:K4"/>
    <mergeCell ref="E5:K5"/>
    <mergeCell ref="E6:K6"/>
    <mergeCell ref="E7:K7"/>
    <mergeCell ref="E8:K8"/>
  </mergeCell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</dc:creator>
  <cp:keywords/>
  <dc:description/>
  <cp:lastModifiedBy>Администратор</cp:lastModifiedBy>
  <cp:lastPrinted>2015-03-23T07:11:26Z</cp:lastPrinted>
  <dcterms:created xsi:type="dcterms:W3CDTF">2011-03-16T07:53:38Z</dcterms:created>
  <dcterms:modified xsi:type="dcterms:W3CDTF">2015-03-24T08:19:27Z</dcterms:modified>
  <cp:category/>
  <cp:version/>
  <cp:contentType/>
  <cp:contentStatus/>
</cp:coreProperties>
</file>