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Мира 1" sheetId="58" r:id="rId3"/>
  </sheets>
  <definedNames>
    <definedName name="_xlnm.Print_Area" localSheetId="2">'Мира 1'!$A$1:$H$100</definedName>
    <definedName name="_xlnm.Print_Area" localSheetId="0">Основное!$A$1:$J$30</definedName>
  </definedNames>
  <calcPr calcId="124519"/>
</workbook>
</file>

<file path=xl/calcChain.xml><?xml version="1.0" encoding="utf-8"?>
<calcChain xmlns="http://schemas.openxmlformats.org/spreadsheetml/2006/main">
  <c r="F24" i="58"/>
  <c r="H24"/>
  <c r="H38"/>
  <c r="H40"/>
  <c r="H41"/>
  <c r="H42"/>
  <c r="H49"/>
  <c r="H51"/>
  <c r="K61"/>
  <c r="H66"/>
  <c r="H67"/>
  <c r="H62"/>
  <c r="H70"/>
  <c r="H71"/>
  <c r="H68" s="1"/>
  <c r="H60" s="1"/>
  <c r="H72"/>
  <c r="H73"/>
  <c r="H74"/>
  <c r="H75"/>
  <c r="H76"/>
  <c r="H77"/>
  <c r="H78"/>
  <c r="H79"/>
  <c r="H80"/>
  <c r="H81"/>
  <c r="H82"/>
  <c r="H83"/>
  <c r="H84"/>
  <c r="F91"/>
  <c r="I2" i="62"/>
  <c r="C4"/>
  <c r="D13"/>
  <c r="E13"/>
  <c r="D14"/>
  <c r="E14"/>
  <c r="I14"/>
  <c r="C15"/>
  <c r="H15"/>
  <c r="I15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C46"/>
  <c r="D30" i="4"/>
  <c r="E30"/>
  <c r="F30"/>
  <c r="G30"/>
  <c r="I32"/>
  <c r="L32"/>
  <c r="M32"/>
  <c r="I33"/>
  <c r="L33"/>
  <c r="N33"/>
  <c r="P33"/>
  <c r="I34"/>
  <c r="I35"/>
  <c r="I36"/>
  <c r="I37"/>
  <c r="I38"/>
  <c r="I39"/>
  <c r="I40"/>
  <c r="H41"/>
  <c r="I41"/>
  <c r="I42"/>
  <c r="I43"/>
  <c r="I44"/>
  <c r="I45"/>
  <c r="I46"/>
  <c r="I47"/>
  <c r="H49"/>
  <c r="I49"/>
</calcChain>
</file>

<file path=xl/comments1.xml><?xml version="1.0" encoding="utf-8"?>
<comments xmlns="http://schemas.openxmlformats.org/spreadsheetml/2006/main">
  <authors>
    <author>Smeta</author>
    <author>1</author>
  </authors>
  <commentList>
    <comment ref="K32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 (веники,канцтовары…)</t>
        </r>
      </text>
    </comment>
    <comment ref="K33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M33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O33" authorId="0">
      <text>
        <r>
          <rPr>
            <b/>
            <sz val="10"/>
            <color indexed="81"/>
            <rFont val="Tahoma"/>
            <charset val="1"/>
          </rPr>
          <t>Smeta:</t>
        </r>
        <r>
          <rPr>
            <sz val="10"/>
            <color indexed="81"/>
            <rFont val="Tahoma"/>
            <charset val="1"/>
          </rPr>
          <t xml:space="preserve">
покос травы</t>
        </r>
      </text>
    </comment>
    <comment ref="G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H40" authorId="1">
      <text>
        <r>
          <rPr>
            <sz val="8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H41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старх.лифта+(справки ЕИРКЦ,разница лифт и гранит)+тех.обслуж.</t>
        </r>
      </text>
    </comment>
  </commentList>
</comments>
</file>

<file path=xl/sharedStrings.xml><?xml version="1.0" encoding="utf-8"?>
<sst xmlns="http://schemas.openxmlformats.org/spreadsheetml/2006/main" count="215" uniqueCount="156">
  <si>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</si>
  <si>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</si>
  <si>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</si>
  <si>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</si>
  <si>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Нормативная численность обслуживающего персонала  - 1,5 чел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</si>
  <si>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</si>
  <si>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</si>
  <si>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</si>
  <si>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</si>
  <si>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</si>
  <si>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</si>
  <si>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</si>
  <si>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</si>
  <si>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</si>
  <si>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</si>
  <si>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Прочие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</si>
  <si>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</si>
  <si>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</si>
  <si>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</si>
  <si>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</si>
  <si>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</si>
  <si>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</si>
  <si>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</si>
  <si>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</si>
  <si>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</si>
  <si>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</si>
  <si>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</si>
  <si>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</si>
  <si>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</si>
  <si>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</si>
  <si>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</si>
  <si>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</si>
  <si>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</si>
  <si>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</si>
  <si>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</si>
  <si>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</si>
  <si>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</si>
  <si>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</si>
  <si>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</si>
  <si>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</si>
  <si>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</si>
  <si>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</si>
  <si>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</si>
  <si>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</si>
  <si>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r>
      <t>Строителей, 3</t>
    </r>
    <r>
      <rPr>
        <sz val="11"/>
        <rFont val="Times New Roman"/>
        <family val="1"/>
        <charset val="204"/>
      </rPr>
      <t xml:space="preserve"> </t>
    </r>
  </si>
  <si>
    <t xml:space="preserve">Строителей, 11 </t>
  </si>
  <si>
    <r>
      <t>Энергетиков, 25</t>
    </r>
    <r>
      <rPr>
        <sz val="11"/>
        <rFont val="Times New Roman"/>
        <family val="1"/>
        <charset val="204"/>
      </rPr>
      <t xml:space="preserve">  </t>
    </r>
    <r>
      <rPr>
        <i/>
        <sz val="8"/>
        <rFont val="Times New Roman"/>
        <family val="1"/>
        <charset val="204"/>
      </rPr>
      <t/>
    </r>
  </si>
  <si>
    <t xml:space="preserve">Энергетиков, 27  </t>
  </si>
  <si>
    <t xml:space="preserve">Энергетиков, 29 </t>
  </si>
  <si>
    <r>
      <t>Мира, 1</t>
    </r>
    <r>
      <rPr>
        <sz val="11"/>
        <rFont val="Times New Roman"/>
        <family val="1"/>
        <charset val="204"/>
      </rPr>
      <t xml:space="preserve"> </t>
    </r>
  </si>
  <si>
    <r>
      <t>Мира, 2</t>
    </r>
    <r>
      <rPr>
        <sz val="11"/>
        <rFont val="Times New Roman"/>
        <family val="1"/>
        <charset val="204"/>
      </rPr>
      <t xml:space="preserve"> </t>
    </r>
  </si>
  <si>
    <r>
      <t>Мира, 6</t>
    </r>
    <r>
      <rPr>
        <sz val="11"/>
        <rFont val="Times New Roman"/>
        <family val="1"/>
        <charset val="204"/>
      </rPr>
      <t xml:space="preserve">  </t>
    </r>
  </si>
  <si>
    <r>
      <t>Энергетиков, 31</t>
    </r>
    <r>
      <rPr>
        <sz val="11"/>
        <rFont val="Times New Roman"/>
        <family val="1"/>
        <charset val="204"/>
      </rPr>
      <t xml:space="preserve"> </t>
    </r>
  </si>
  <si>
    <t xml:space="preserve">Энергетиков, 33 </t>
  </si>
  <si>
    <t xml:space="preserve">Энергетиков, 35 </t>
  </si>
  <si>
    <t xml:space="preserve">Энергетиков, 39  </t>
  </si>
  <si>
    <t>Энергетиков, 41</t>
  </si>
  <si>
    <t xml:space="preserve">Энергетиков, 45 </t>
  </si>
  <si>
    <r>
      <t>Энергетиков, 51</t>
    </r>
    <r>
      <rPr>
        <b/>
        <sz val="8"/>
        <color indexed="8"/>
        <rFont val="Times New Roman"/>
        <family val="1"/>
        <charset val="204"/>
      </rPr>
      <t/>
    </r>
  </si>
  <si>
    <t xml:space="preserve">Энергетиков, 53 </t>
  </si>
  <si>
    <t xml:space="preserve">Мира, 5  </t>
  </si>
  <si>
    <t xml:space="preserve">Мира, 9 </t>
  </si>
  <si>
    <t>Мира, 16</t>
  </si>
  <si>
    <t xml:space="preserve">Мира, 17 </t>
  </si>
  <si>
    <t xml:space="preserve">Мира,21 </t>
  </si>
  <si>
    <r>
      <t>Садовая, 3</t>
    </r>
    <r>
      <rPr>
        <i/>
        <sz val="11"/>
        <color indexed="8"/>
        <rFont val="Times New Roman"/>
        <family val="1"/>
        <charset val="204"/>
      </rPr>
      <t xml:space="preserve">  </t>
    </r>
  </si>
  <si>
    <t xml:space="preserve">Садовая, 5  </t>
  </si>
  <si>
    <t xml:space="preserve">Садовая, 7 </t>
  </si>
  <si>
    <r>
      <t>Садовая,  7А</t>
    </r>
    <r>
      <rPr>
        <sz val="11"/>
        <rFont val="Times New Roman"/>
        <family val="1"/>
        <charset val="204"/>
      </rPr>
      <t xml:space="preserve">  </t>
    </r>
  </si>
  <si>
    <t xml:space="preserve">Садовая,  9 </t>
  </si>
  <si>
    <t>Садовая,  9А</t>
  </si>
  <si>
    <t xml:space="preserve">Садовая, 17 </t>
  </si>
  <si>
    <t>Управляющая организация ООО "Благоустроенный город"</t>
  </si>
  <si>
    <t xml:space="preserve">Адрес дома - Мира 1 </t>
  </si>
  <si>
    <t>Площадь подъезда - 576,5 кв. м</t>
  </si>
  <si>
    <t>Площадь подвала - 439,8 кв. м</t>
  </si>
  <si>
    <t>Площадь кровли - 610,6 кв. м</t>
  </si>
  <si>
    <t>Площадь газона - 372 кв. м</t>
  </si>
  <si>
    <t>з/п дымоудаление</t>
  </si>
  <si>
    <t>начисление</t>
  </si>
  <si>
    <t>в т.ч:</t>
  </si>
  <si>
    <t xml:space="preserve"> - текущий ремонт </t>
  </si>
  <si>
    <t xml:space="preserve"> - вывоз ТБО </t>
  </si>
  <si>
    <t xml:space="preserve"> - утилизация ТБО </t>
  </si>
  <si>
    <t xml:space="preserve"> - содержание лифтов </t>
  </si>
  <si>
    <t>2,91 руб/м²</t>
  </si>
  <si>
    <t xml:space="preserve"> - содержание </t>
  </si>
  <si>
    <t>Таблица №1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</si>
  <si>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</si>
  <si>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</si>
  <si>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</si>
  <si>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</si>
  <si>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</si>
  <si>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</si>
  <si>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</si>
  <si>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</si>
  <si>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</si>
  <si>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№4</t>
  </si>
  <si>
    <t>Автотранспорт (ЗИЛ - перевозка крупногабаритных материалов от жилых домов)</t>
  </si>
  <si>
    <t>Таблица №5</t>
  </si>
  <si>
    <t xml:space="preserve">Ростелеком </t>
  </si>
  <si>
    <t xml:space="preserve">эл. почта:blgorod@rambler.ru 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</si>
  <si>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</si>
  <si>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Отчет ООО "Благоустроенный город"</t>
  </si>
  <si>
    <t>по вопросам обращаться по телефону ЖЭУ 4-07-05, 4-16-22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</si>
  <si>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</si>
  <si>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ул.Мира д.1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</si>
  <si>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</si>
  <si>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</si>
  <si>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1,55 руб/м²</t>
  </si>
  <si>
    <t>Долг населения,руб.</t>
  </si>
  <si>
    <t>Начислено по статье текущий ремонт, руб.</t>
  </si>
  <si>
    <t>Смена вентилей,внутр.трубопроводов,канализационных труб</t>
  </si>
  <si>
    <t xml:space="preserve">а также работы по программе энергосбержения (Таблица №2). </t>
  </si>
  <si>
    <t>ремонт сантехнического оборудования</t>
  </si>
  <si>
    <t>Нэт Бай Нэт Холдинг</t>
  </si>
  <si>
    <t>Вымпел-Коммуникации</t>
  </si>
  <si>
    <t>Средства за аренду</t>
  </si>
  <si>
    <t>ООО "Лифтборт"</t>
  </si>
  <si>
    <t>ООО "Империал"</t>
  </si>
  <si>
    <t>Итого</t>
  </si>
  <si>
    <t xml:space="preserve">ремонт электрооборудования </t>
  </si>
  <si>
    <t>Ремонт кровли</t>
  </si>
  <si>
    <t>Дополнительные доходы (реклама в лифте,размещение оборудования сотовой связи),руб.</t>
  </si>
  <si>
    <t>ООО "Осколмонтажстрой"</t>
  </si>
  <si>
    <t>Общая площадь дома - 4659,80 кв. м</t>
  </si>
  <si>
    <t>Доходы полученные от размещения рекламы и предоставления места под аренду в многоквартирном доме №1 по ул.Мира представлены в таблице №5</t>
  </si>
  <si>
    <t>содержание (лампы)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</si>
  <si>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 скобяные изделия, песок,замки и т.д.)</t>
    </r>
  </si>
  <si>
    <t>Финанс-Аити (бухгалтерские услуги)</t>
  </si>
  <si>
    <t>ИП Догодаев (доставка материалов)</t>
  </si>
  <si>
    <t>Обслуживание ОПУ по ГВС, ХВС</t>
  </si>
  <si>
    <t xml:space="preserve"> об исполнении договора управления жилым домом №1 по ул.Мира</t>
  </si>
  <si>
    <t xml:space="preserve">за период: 2017 г. 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</si>
  <si>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</si>
  <si>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1,56 руб/м²</t>
  </si>
  <si>
    <t>0,66 руб/м²</t>
  </si>
  <si>
    <t>10,28 руб/м²</t>
  </si>
  <si>
    <t>Движение денежных средств по статье текущий ремонт за 2017г.</t>
  </si>
  <si>
    <t xml:space="preserve">В 2017 году были произведены следующие виды работ по текущему ремонту </t>
  </si>
  <si>
    <t>Общая площадь квартир -3645,70 кв.м.</t>
  </si>
  <si>
    <t>В таблице №1 приведено движение денежных средств по статье текущий ремонт  по лицевому счету дома №1 по ул.Мира за 2017г.</t>
  </si>
  <si>
    <t>В ходе плановых осмотров, а также на основании обращений собственников помещений жилого дома №1 по ул.Мира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</si>
  <si>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Окраска мусорных контейнеров,скамеек,дверей</t>
  </si>
  <si>
    <t>Ремонт межпанельных швов</t>
  </si>
  <si>
    <t>Покос травы</t>
  </si>
  <si>
    <t>Содержание (лампы)</t>
  </si>
  <si>
    <t>ремонт общестроительный</t>
  </si>
  <si>
    <t>Смена светильника ,авт.выключатель</t>
  </si>
  <si>
    <t>Смена светильника ,авт.выключатель,трансформатор,эл.сч.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</si>
  <si>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</si>
  <si>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</si>
  <si>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</si>
  <si>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обеспечение,штрафы)</t>
    </r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</si>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</sst>
</file>

<file path=xl/styles.xml><?xml version="1.0" encoding="utf-8"?>
<styleSheet xmlns="http://schemas.openxmlformats.org/spreadsheetml/2006/main">
  <fonts count="46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1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20">
    <xf numFmtId="0" fontId="0" fillId="0" borderId="0" xfId="0"/>
    <xf numFmtId="0" fontId="3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0" fontId="15" fillId="2" borderId="1" xfId="0" applyFont="1" applyFill="1" applyBorder="1" applyAlignment="1">
      <alignment horizontal="justify" vertical="top" wrapText="1"/>
    </xf>
    <xf numFmtId="0" fontId="15" fillId="2" borderId="1" xfId="0" applyFont="1" applyFill="1" applyBorder="1" applyAlignment="1">
      <alignment vertical="top" wrapText="1"/>
    </xf>
    <xf numFmtId="3" fontId="21" fillId="0" borderId="0" xfId="0" applyNumberFormat="1" applyFo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14" fillId="0" borderId="1" xfId="0" applyNumberFormat="1" applyFont="1" applyBorder="1"/>
    <xf numFmtId="2" fontId="12" fillId="0" borderId="1" xfId="0" applyNumberFormat="1" applyFont="1" applyBorder="1"/>
    <xf numFmtId="2" fontId="0" fillId="0" borderId="0" xfId="0" applyNumberFormat="1"/>
    <xf numFmtId="1" fontId="12" fillId="0" borderId="1" xfId="0" applyNumberFormat="1" applyFont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0" fontId="13" fillId="0" borderId="0" xfId="0" applyFont="1" applyBorder="1"/>
    <xf numFmtId="0" fontId="13" fillId="0" borderId="0" xfId="0" applyFont="1" applyFill="1" applyBorder="1"/>
    <xf numFmtId="0" fontId="12" fillId="0" borderId="0" xfId="0" applyFont="1" applyBorder="1"/>
    <xf numFmtId="0" fontId="8" fillId="0" borderId="0" xfId="2" applyFont="1" applyAlignment="1">
      <alignment wrapText="1"/>
    </xf>
    <xf numFmtId="0" fontId="27" fillId="0" borderId="0" xfId="0" applyFont="1"/>
    <xf numFmtId="1" fontId="27" fillId="0" borderId="0" xfId="0" applyNumberFormat="1" applyFont="1" applyAlignment="1">
      <alignment horizontal="center"/>
    </xf>
    <xf numFmtId="1" fontId="27" fillId="0" borderId="0" xfId="0" applyNumberFormat="1" applyFont="1"/>
    <xf numFmtId="0" fontId="27" fillId="0" borderId="1" xfId="0" applyFont="1" applyBorder="1"/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28" fillId="0" borderId="1" xfId="0" applyFont="1" applyBorder="1" applyAlignment="1"/>
    <xf numFmtId="0" fontId="27" fillId="0" borderId="1" xfId="0" applyFont="1" applyBorder="1" applyAlignment="1">
      <alignment horizontal="center"/>
    </xf>
    <xf numFmtId="1" fontId="27" fillId="0" borderId="1" xfId="0" applyNumberFormat="1" applyFont="1" applyBorder="1"/>
    <xf numFmtId="2" fontId="27" fillId="0" borderId="1" xfId="0" applyNumberFormat="1" applyFont="1" applyBorder="1" applyAlignment="1"/>
    <xf numFmtId="1" fontId="27" fillId="0" borderId="1" xfId="0" applyNumberFormat="1" applyFont="1" applyBorder="1" applyAlignment="1"/>
    <xf numFmtId="1" fontId="27" fillId="0" borderId="2" xfId="0" applyNumberFormat="1" applyFont="1" applyFill="1" applyBorder="1"/>
    <xf numFmtId="1" fontId="27" fillId="0" borderId="1" xfId="0" applyNumberFormat="1" applyFont="1" applyFill="1" applyBorder="1"/>
    <xf numFmtId="1" fontId="28" fillId="0" borderId="1" xfId="0" applyNumberFormat="1" applyFont="1" applyBorder="1"/>
    <xf numFmtId="2" fontId="28" fillId="0" borderId="1" xfId="0" applyNumberFormat="1" applyFont="1" applyBorder="1" applyAlignment="1"/>
    <xf numFmtId="0" fontId="29" fillId="0" borderId="0" xfId="2" applyFont="1" applyAlignment="1">
      <alignment vertical="center"/>
    </xf>
    <xf numFmtId="0" fontId="29" fillId="0" borderId="0" xfId="2" applyFont="1" applyAlignment="1"/>
    <xf numFmtId="0" fontId="30" fillId="0" borderId="0" xfId="2" applyFont="1" applyAlignment="1">
      <alignment wrapText="1"/>
    </xf>
    <xf numFmtId="0" fontId="31" fillId="0" borderId="0" xfId="2" applyFont="1" applyAlignment="1"/>
    <xf numFmtId="0" fontId="31" fillId="0" borderId="0" xfId="2" applyFont="1" applyAlignment="1">
      <alignment horizontal="left" wrapText="1"/>
    </xf>
    <xf numFmtId="0" fontId="14" fillId="0" borderId="0" xfId="0" applyFont="1"/>
    <xf numFmtId="0" fontId="31" fillId="0" borderId="0" xfId="2" applyFont="1" applyAlignment="1">
      <alignment wrapText="1"/>
    </xf>
    <xf numFmtId="0" fontId="27" fillId="0" borderId="0" xfId="2" applyFont="1" applyAlignment="1"/>
    <xf numFmtId="0" fontId="32" fillId="0" borderId="0" xfId="2" applyFont="1" applyAlignment="1"/>
    <xf numFmtId="0" fontId="27" fillId="0" borderId="0" xfId="2" applyFont="1">
      <alignment horizontal="left"/>
    </xf>
    <xf numFmtId="0" fontId="21" fillId="0" borderId="0" xfId="0" applyFont="1"/>
    <xf numFmtId="0" fontId="4" fillId="0" borderId="0" xfId="2" applyFont="1">
      <alignment horizontal="left"/>
    </xf>
    <xf numFmtId="0" fontId="4" fillId="0" borderId="0" xfId="2" applyFont="1" applyAlignment="1"/>
    <xf numFmtId="0" fontId="33" fillId="0" borderId="0" xfId="2" applyFont="1">
      <alignment horizontal="left"/>
    </xf>
    <xf numFmtId="0" fontId="34" fillId="0" borderId="0" xfId="0" applyFont="1"/>
    <xf numFmtId="0" fontId="31" fillId="0" borderId="3" xfId="2" applyFont="1" applyBorder="1" applyAlignment="1"/>
    <xf numFmtId="0" fontId="31" fillId="0" borderId="4" xfId="2" applyFont="1" applyBorder="1" applyAlignment="1"/>
    <xf numFmtId="0" fontId="31" fillId="0" borderId="0" xfId="2" applyFont="1">
      <alignment horizontal="left"/>
    </xf>
    <xf numFmtId="0" fontId="33" fillId="0" borderId="0" xfId="2" applyFont="1" applyAlignment="1">
      <alignment horizontal="left"/>
    </xf>
    <xf numFmtId="0" fontId="4" fillId="0" borderId="1" xfId="2" applyFont="1" applyBorder="1" applyAlignment="1">
      <alignment horizontal="center" vertical="center"/>
    </xf>
    <xf numFmtId="0" fontId="3" fillId="0" borderId="0" xfId="2" applyFont="1" applyAlignment="1"/>
    <xf numFmtId="0" fontId="33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1" fontId="4" fillId="0" borderId="1" xfId="2" applyNumberFormat="1" applyFont="1" applyBorder="1" applyAlignment="1">
      <alignment horizontal="center"/>
    </xf>
    <xf numFmtId="1" fontId="4" fillId="0" borderId="0" xfId="2" applyNumberFormat="1" applyFont="1" applyBorder="1" applyAlignment="1"/>
    <xf numFmtId="0" fontId="31" fillId="0" borderId="1" xfId="2" applyFont="1" applyBorder="1" applyAlignment="1">
      <alignment horizontal="center"/>
    </xf>
    <xf numFmtId="1" fontId="31" fillId="0" borderId="1" xfId="2" applyNumberFormat="1" applyFont="1" applyBorder="1" applyAlignment="1">
      <alignment horizontal="center"/>
    </xf>
    <xf numFmtId="0" fontId="33" fillId="0" borderId="0" xfId="2" applyFont="1" applyBorder="1">
      <alignment horizontal="left"/>
    </xf>
    <xf numFmtId="0" fontId="31" fillId="0" borderId="5" xfId="2" applyFont="1" applyBorder="1" applyAlignment="1">
      <alignment horizontal="center"/>
    </xf>
    <xf numFmtId="1" fontId="31" fillId="0" borderId="1" xfId="2" applyNumberFormat="1" applyFont="1" applyBorder="1" applyAlignment="1"/>
    <xf numFmtId="1" fontId="9" fillId="0" borderId="0" xfId="2" applyNumberFormat="1" applyFont="1" applyBorder="1" applyAlignment="1"/>
    <xf numFmtId="0" fontId="33" fillId="0" borderId="0" xfId="2" applyFont="1" applyBorder="1" applyAlignment="1"/>
    <xf numFmtId="0" fontId="9" fillId="0" borderId="0" xfId="2" applyFont="1" applyBorder="1" applyAlignment="1"/>
    <xf numFmtId="0" fontId="4" fillId="0" borderId="0" xfId="2" applyFont="1" applyBorder="1" applyAlignment="1"/>
    <xf numFmtId="0" fontId="5" fillId="0" borderId="0" xfId="2" applyFont="1" applyBorder="1" applyAlignment="1"/>
    <xf numFmtId="2" fontId="21" fillId="0" borderId="0" xfId="0" applyNumberFormat="1" applyFont="1" applyBorder="1" applyAlignment="1">
      <alignment horizontal="center" vertical="center" wrapText="1"/>
    </xf>
    <xf numFmtId="2" fontId="33" fillId="0" borderId="0" xfId="2" applyNumberFormat="1" applyFont="1" applyBorder="1" applyAlignment="1">
      <alignment horizontal="center"/>
    </xf>
    <xf numFmtId="2" fontId="21" fillId="0" borderId="0" xfId="0" applyNumberFormat="1" applyFont="1" applyBorder="1" applyAlignment="1">
      <alignment vertical="center" wrapText="1"/>
    </xf>
    <xf numFmtId="0" fontId="22" fillId="0" borderId="0" xfId="2" applyFont="1" applyAlignment="1">
      <alignment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35" fillId="0" borderId="0" xfId="1" applyNumberFormat="1" applyFont="1" applyAlignment="1" applyProtection="1"/>
    <xf numFmtId="0" fontId="25" fillId="0" borderId="0" xfId="0" applyFont="1" applyAlignment="1"/>
    <xf numFmtId="0" fontId="26" fillId="0" borderId="0" xfId="0" applyFont="1" applyAlignment="1"/>
    <xf numFmtId="0" fontId="7" fillId="0" borderId="0" xfId="2" applyFont="1" applyAlignment="1"/>
    <xf numFmtId="0" fontId="9" fillId="0" borderId="4" xfId="2" applyFont="1" applyBorder="1" applyAlignment="1"/>
    <xf numFmtId="0" fontId="5" fillId="0" borderId="0" xfId="2" applyFont="1">
      <alignment horizontal="left"/>
    </xf>
    <xf numFmtId="0" fontId="5" fillId="0" borderId="0" xfId="2" applyFont="1" applyBorder="1">
      <alignment horizontal="left"/>
    </xf>
    <xf numFmtId="2" fontId="31" fillId="0" borderId="3" xfId="2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" fontId="31" fillId="0" borderId="1" xfId="2" applyNumberFormat="1" applyFont="1" applyBorder="1" applyAlignment="1">
      <alignment horizontal="center"/>
    </xf>
    <xf numFmtId="0" fontId="31" fillId="0" borderId="4" xfId="2" applyFont="1" applyBorder="1" applyAlignment="1">
      <alignment horizontal="left"/>
    </xf>
    <xf numFmtId="0" fontId="31" fillId="0" borderId="6" xfId="2" applyFont="1" applyBorder="1" applyAlignment="1">
      <alignment horizontal="left"/>
    </xf>
    <xf numFmtId="0" fontId="31" fillId="0" borderId="3" xfId="2" applyFont="1" applyBorder="1" applyAlignment="1">
      <alignment horizontal="left"/>
    </xf>
    <xf numFmtId="1" fontId="31" fillId="0" borderId="0" xfId="2" applyNumberFormat="1" applyFont="1" applyBorder="1" applyAlignment="1"/>
    <xf numFmtId="0" fontId="7" fillId="0" borderId="0" xfId="2" applyFont="1" applyAlignment="1">
      <alignment horizontal="left"/>
    </xf>
    <xf numFmtId="0" fontId="31" fillId="0" borderId="3" xfId="2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2" applyFont="1" applyBorder="1" applyAlignment="1"/>
    <xf numFmtId="0" fontId="14" fillId="0" borderId="0" xfId="0" applyFont="1" applyBorder="1"/>
    <xf numFmtId="2" fontId="14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4" fillId="0" borderId="0" xfId="0" applyNumberFormat="1" applyFont="1" applyAlignment="1">
      <alignment horizontal="center"/>
    </xf>
    <xf numFmtId="0" fontId="31" fillId="0" borderId="7" xfId="2" applyFont="1" applyBorder="1" applyAlignment="1"/>
    <xf numFmtId="0" fontId="31" fillId="0" borderId="6" xfId="2" applyFont="1" applyBorder="1" applyAlignment="1"/>
    <xf numFmtId="0" fontId="31" fillId="0" borderId="1" xfId="2" applyFont="1" applyBorder="1" applyAlignment="1">
      <alignment horizontal="right"/>
    </xf>
    <xf numFmtId="0" fontId="22" fillId="0" borderId="1" xfId="2" applyFont="1" applyBorder="1" applyAlignment="1">
      <alignment horizontal="right"/>
    </xf>
    <xf numFmtId="1" fontId="31" fillId="0" borderId="1" xfId="2" applyNumberFormat="1" applyFont="1" applyBorder="1" applyAlignment="1">
      <alignment horizontal="right"/>
    </xf>
    <xf numFmtId="1" fontId="22" fillId="0" borderId="1" xfId="2" applyNumberFormat="1" applyFont="1" applyBorder="1" applyAlignment="1">
      <alignment horizontal="right"/>
    </xf>
    <xf numFmtId="0" fontId="22" fillId="0" borderId="0" xfId="2" applyFont="1" applyAlignment="1"/>
    <xf numFmtId="0" fontId="20" fillId="0" borderId="0" xfId="0" applyFont="1" applyBorder="1" applyAlignment="1">
      <alignment vertical="center" wrapText="1"/>
    </xf>
    <xf numFmtId="2" fontId="14" fillId="0" borderId="0" xfId="0" applyNumberFormat="1" applyFont="1" applyBorder="1" applyAlignment="1"/>
    <xf numFmtId="0" fontId="27" fillId="0" borderId="0" xfId="0" applyFont="1" applyAlignment="1">
      <alignment horizontal="center"/>
    </xf>
    <xf numFmtId="2" fontId="0" fillId="0" borderId="1" xfId="0" applyNumberFormat="1" applyBorder="1"/>
    <xf numFmtId="0" fontId="4" fillId="0" borderId="0" xfId="2" applyFont="1" applyAlignment="1">
      <alignment wrapText="1"/>
    </xf>
    <xf numFmtId="0" fontId="31" fillId="0" borderId="0" xfId="2" applyFont="1" applyBorder="1" applyAlignment="1">
      <alignment wrapText="1"/>
    </xf>
    <xf numFmtId="0" fontId="36" fillId="0" borderId="0" xfId="0" applyFont="1" applyAlignment="1"/>
    <xf numFmtId="0" fontId="37" fillId="0" borderId="0" xfId="0" applyFont="1" applyAlignment="1"/>
    <xf numFmtId="1" fontId="0" fillId="0" borderId="0" xfId="0" applyNumberFormat="1" applyBorder="1" applyAlignment="1">
      <alignment horizontal="center"/>
    </xf>
    <xf numFmtId="0" fontId="45" fillId="0" borderId="1" xfId="0" applyFont="1" applyBorder="1"/>
    <xf numFmtId="0" fontId="45" fillId="0" borderId="1" xfId="0" applyFont="1" applyFill="1" applyBorder="1"/>
    <xf numFmtId="2" fontId="27" fillId="0" borderId="1" xfId="0" applyNumberFormat="1" applyFont="1" applyBorder="1"/>
    <xf numFmtId="0" fontId="22" fillId="0" borderId="4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2" fontId="0" fillId="0" borderId="0" xfId="0" applyNumberFormat="1" applyBorder="1"/>
    <xf numFmtId="0" fontId="7" fillId="0" borderId="0" xfId="2" applyFont="1">
      <alignment horizontal="left"/>
    </xf>
    <xf numFmtId="0" fontId="7" fillId="0" borderId="0" xfId="2" applyFont="1" applyAlignment="1">
      <alignment horizontal="left"/>
    </xf>
    <xf numFmtId="0" fontId="6" fillId="0" borderId="0" xfId="2" applyFont="1" applyBorder="1" applyAlignment="1">
      <alignment horizontal="left"/>
    </xf>
    <xf numFmtId="0" fontId="4" fillId="0" borderId="3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left" wrapText="1"/>
    </xf>
    <xf numFmtId="0" fontId="31" fillId="0" borderId="3" xfId="2" applyFont="1" applyBorder="1" applyAlignment="1">
      <alignment horizontal="left"/>
    </xf>
    <xf numFmtId="0" fontId="31" fillId="0" borderId="4" xfId="2" applyFont="1" applyBorder="1" applyAlignment="1">
      <alignment horizontal="left"/>
    </xf>
    <xf numFmtId="0" fontId="31" fillId="0" borderId="6" xfId="2" applyFont="1" applyBorder="1" applyAlignment="1">
      <alignment horizontal="left"/>
    </xf>
    <xf numFmtId="0" fontId="31" fillId="0" borderId="3" xfId="2" applyFont="1" applyBorder="1" applyAlignment="1">
      <alignment horizontal="left" wrapText="1"/>
    </xf>
    <xf numFmtId="0" fontId="31" fillId="0" borderId="4" xfId="2" applyFont="1" applyBorder="1" applyAlignment="1">
      <alignment horizontal="left" wrapText="1"/>
    </xf>
    <xf numFmtId="0" fontId="31" fillId="0" borderId="6" xfId="2" applyFont="1" applyBorder="1" applyAlignment="1">
      <alignment horizontal="left" wrapText="1"/>
    </xf>
    <xf numFmtId="2" fontId="35" fillId="0" borderId="0" xfId="1" applyNumberFormat="1" applyFont="1" applyAlignment="1" applyProtection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3" fillId="0" borderId="14" xfId="2" applyFont="1" applyBorder="1" applyAlignment="1">
      <alignment horizontal="left"/>
    </xf>
    <xf numFmtId="0" fontId="33" fillId="0" borderId="12" xfId="2" applyFont="1" applyBorder="1" applyAlignment="1">
      <alignment horizontal="left"/>
    </xf>
    <xf numFmtId="0" fontId="31" fillId="0" borderId="3" xfId="2" applyFont="1" applyBorder="1" applyAlignment="1">
      <alignment horizontal="center"/>
    </xf>
    <xf numFmtId="0" fontId="31" fillId="0" borderId="4" xfId="2" applyFont="1" applyBorder="1" applyAlignment="1">
      <alignment horizontal="center"/>
    </xf>
    <xf numFmtId="0" fontId="31" fillId="0" borderId="6" xfId="2" applyFont="1" applyBorder="1" applyAlignment="1">
      <alignment horizontal="center"/>
    </xf>
    <xf numFmtId="0" fontId="31" fillId="0" borderId="0" xfId="2" applyFont="1" applyAlignment="1">
      <alignment horizontal="justify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3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2" fontId="31" fillId="0" borderId="3" xfId="2" applyNumberFormat="1" applyFont="1" applyBorder="1" applyAlignment="1">
      <alignment horizontal="center"/>
    </xf>
    <xf numFmtId="2" fontId="31" fillId="0" borderId="4" xfId="2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31" fillId="0" borderId="0" xfId="2" applyFont="1" applyAlignment="1">
      <alignment horizontal="left" wrapText="1"/>
    </xf>
    <xf numFmtId="0" fontId="4" fillId="0" borderId="0" xfId="2" applyFont="1" applyAlignment="1">
      <alignment horizontal="center" wrapText="1"/>
    </xf>
    <xf numFmtId="0" fontId="4" fillId="0" borderId="0" xfId="2" applyFont="1" applyBorder="1" applyAlignment="1">
      <alignment horizontal="center"/>
    </xf>
    <xf numFmtId="0" fontId="5" fillId="0" borderId="0" xfId="2" applyFont="1" applyBorder="1" applyAlignment="1">
      <alignment horizontal="right"/>
    </xf>
    <xf numFmtId="0" fontId="22" fillId="0" borderId="0" xfId="2" applyFont="1" applyAlignment="1">
      <alignment horizontal="center" wrapText="1"/>
    </xf>
    <xf numFmtId="0" fontId="22" fillId="0" borderId="3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31" fillId="0" borderId="3" xfId="2" applyFont="1" applyBorder="1" applyAlignment="1">
      <alignment horizontal="left" vertical="center"/>
    </xf>
    <xf numFmtId="0" fontId="31" fillId="0" borderId="4" xfId="2" applyFont="1" applyBorder="1" applyAlignment="1">
      <alignment horizontal="left" vertical="center"/>
    </xf>
    <xf numFmtId="0" fontId="31" fillId="0" borderId="6" xfId="2" applyFont="1" applyBorder="1" applyAlignment="1">
      <alignment horizontal="left" vertical="center"/>
    </xf>
    <xf numFmtId="0" fontId="31" fillId="0" borderId="0" xfId="2" applyFont="1" applyBorder="1" applyAlignment="1">
      <alignment horizontal="left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horizontal="center"/>
    </xf>
    <xf numFmtId="0" fontId="3" fillId="0" borderId="1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2" fillId="0" borderId="0" xfId="2" applyBorder="1">
      <alignment horizontal="left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left" vertical="center" wrapText="1"/>
    </xf>
    <xf numFmtId="0" fontId="22" fillId="0" borderId="0" xfId="2" applyFont="1" applyAlignment="1">
      <alignment horizontal="center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33" fillId="0" borderId="0" xfId="2" applyFont="1">
      <alignment horizontal="left"/>
    </xf>
    <xf numFmtId="0" fontId="3" fillId="0" borderId="7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  <pageSetUpPr fitToPage="1"/>
  </sheetPr>
  <dimension ref="A1:R67"/>
  <sheetViews>
    <sheetView topLeftCell="G28" zoomScaleSheetLayoutView="100" workbookViewId="0">
      <selection activeCell="L33" sqref="L33"/>
    </sheetView>
  </sheetViews>
  <sheetFormatPr defaultRowHeight="12.75"/>
  <cols>
    <col min="1" max="1" width="4.5703125" customWidth="1"/>
    <col min="2" max="2" width="16.42578125" customWidth="1"/>
    <col min="3" max="3" width="4.28515625" style="29" customWidth="1"/>
    <col min="4" max="4" width="12.85546875" customWidth="1"/>
    <col min="5" max="5" width="8.28515625" style="21" customWidth="1"/>
    <col min="6" max="6" width="9.7109375" customWidth="1"/>
    <col min="7" max="7" width="70.42578125" customWidth="1"/>
    <col min="8" max="8" width="12.7109375" bestFit="1" customWidth="1"/>
    <col min="9" max="9" width="11.5703125" customWidth="1"/>
    <col min="10" max="10" width="12.28515625" bestFit="1" customWidth="1"/>
    <col min="13" max="13" width="10.28515625" bestFit="1" customWidth="1"/>
  </cols>
  <sheetData>
    <row r="1" spans="1:11" ht="24.75" customHeight="1">
      <c r="A1" s="6" t="s">
        <v>5</v>
      </c>
      <c r="B1" s="8" t="s">
        <v>20</v>
      </c>
      <c r="C1" s="26"/>
      <c r="D1" s="22" t="s">
        <v>21</v>
      </c>
      <c r="E1"/>
      <c r="F1" s="33"/>
      <c r="G1" s="44"/>
      <c r="H1" s="41"/>
      <c r="I1" s="41"/>
      <c r="J1" s="40"/>
    </row>
    <row r="2" spans="1:11" ht="15">
      <c r="A2" s="7">
        <v>1</v>
      </c>
      <c r="B2" s="18" t="s">
        <v>44</v>
      </c>
      <c r="C2" s="27">
        <v>1</v>
      </c>
      <c r="D2" s="23">
        <v>9509.18</v>
      </c>
      <c r="E2"/>
      <c r="F2" s="21"/>
      <c r="G2" s="143"/>
      <c r="H2" s="42"/>
      <c r="I2" s="30"/>
      <c r="J2" s="31"/>
      <c r="K2" s="32"/>
    </row>
    <row r="3" spans="1:11" ht="15">
      <c r="A3" s="7">
        <v>2</v>
      </c>
      <c r="B3" s="18" t="s">
        <v>45</v>
      </c>
      <c r="C3" s="27">
        <v>2</v>
      </c>
      <c r="D3" s="23">
        <v>2191.1</v>
      </c>
      <c r="E3"/>
      <c r="F3" s="21"/>
      <c r="G3" s="143"/>
      <c r="H3" s="42"/>
      <c r="I3" s="33"/>
      <c r="J3" s="31"/>
      <c r="K3" s="32"/>
    </row>
    <row r="4" spans="1:11" ht="15">
      <c r="A4" s="7">
        <v>3</v>
      </c>
      <c r="B4" s="19" t="s">
        <v>46</v>
      </c>
      <c r="C4" s="27">
        <v>3</v>
      </c>
      <c r="D4" s="23">
        <v>7702.2</v>
      </c>
      <c r="E4"/>
      <c r="F4" s="21"/>
      <c r="G4" s="143"/>
      <c r="H4" s="42"/>
      <c r="I4" s="33"/>
      <c r="J4" s="31"/>
      <c r="K4" s="32"/>
    </row>
    <row r="5" spans="1:11" ht="15">
      <c r="A5" s="7">
        <v>4</v>
      </c>
      <c r="B5" s="19" t="s">
        <v>47</v>
      </c>
      <c r="C5" s="27">
        <v>4</v>
      </c>
      <c r="D5" s="23">
        <v>5475.7</v>
      </c>
      <c r="E5"/>
      <c r="F5" s="21"/>
      <c r="G5" s="143"/>
      <c r="H5" s="42"/>
      <c r="I5" s="33"/>
      <c r="J5" s="31"/>
      <c r="K5" s="32"/>
    </row>
    <row r="6" spans="1:11" ht="15">
      <c r="A6" s="7">
        <v>5</v>
      </c>
      <c r="B6" s="19" t="s">
        <v>48</v>
      </c>
      <c r="C6" s="27">
        <v>5</v>
      </c>
      <c r="D6" s="23">
        <v>3846.1</v>
      </c>
      <c r="E6"/>
      <c r="F6" s="21"/>
      <c r="G6" s="143"/>
      <c r="H6" s="43"/>
      <c r="I6" s="33"/>
      <c r="J6" s="31"/>
      <c r="K6" s="32"/>
    </row>
    <row r="7" spans="1:11" ht="15">
      <c r="A7" s="7">
        <v>6</v>
      </c>
      <c r="B7" s="19" t="s">
        <v>49</v>
      </c>
      <c r="C7" s="27">
        <v>6</v>
      </c>
      <c r="D7" s="23">
        <v>3645.7</v>
      </c>
      <c r="E7"/>
      <c r="F7" s="21"/>
      <c r="G7" s="143"/>
      <c r="H7" s="42"/>
      <c r="I7" s="33"/>
      <c r="J7" s="31"/>
      <c r="K7" s="32"/>
    </row>
    <row r="8" spans="1:11" ht="15">
      <c r="A8" s="7">
        <v>7</v>
      </c>
      <c r="B8" s="19" t="s">
        <v>50</v>
      </c>
      <c r="C8" s="27">
        <v>7</v>
      </c>
      <c r="D8" s="23">
        <v>8242.7000000000007</v>
      </c>
      <c r="E8"/>
      <c r="F8" s="21"/>
      <c r="G8" s="143"/>
      <c r="H8" s="42"/>
      <c r="I8" s="33"/>
      <c r="J8" s="31"/>
      <c r="K8" s="32"/>
    </row>
    <row r="9" spans="1:11" ht="15">
      <c r="A9" s="7">
        <v>8</v>
      </c>
      <c r="B9" s="19" t="s">
        <v>51</v>
      </c>
      <c r="C9" s="27">
        <v>8</v>
      </c>
      <c r="D9" s="23">
        <v>7234.6</v>
      </c>
      <c r="E9"/>
      <c r="F9" s="21"/>
      <c r="G9" s="143"/>
      <c r="H9" s="42"/>
      <c r="I9" s="33"/>
      <c r="J9" s="31"/>
      <c r="K9" s="32"/>
    </row>
    <row r="10" spans="1:11" ht="15">
      <c r="A10" s="7">
        <v>9</v>
      </c>
      <c r="B10" s="19" t="s">
        <v>52</v>
      </c>
      <c r="C10" s="27">
        <v>9</v>
      </c>
      <c r="D10" s="23">
        <v>5745.36</v>
      </c>
      <c r="E10"/>
      <c r="F10" s="21"/>
      <c r="G10" s="143"/>
      <c r="H10" s="42"/>
      <c r="I10" s="33"/>
      <c r="J10" s="31"/>
      <c r="K10" s="32"/>
    </row>
    <row r="11" spans="1:11" ht="15">
      <c r="A11" s="7">
        <v>10</v>
      </c>
      <c r="B11" s="19" t="s">
        <v>53</v>
      </c>
      <c r="C11" s="27">
        <v>10</v>
      </c>
      <c r="D11" s="23">
        <v>5755.42</v>
      </c>
      <c r="E11"/>
      <c r="F11" s="21"/>
      <c r="G11" s="143"/>
      <c r="H11" s="42"/>
      <c r="I11" s="33"/>
      <c r="J11" s="31"/>
      <c r="K11" s="32"/>
    </row>
    <row r="12" spans="1:11" ht="15">
      <c r="A12" s="7">
        <v>11</v>
      </c>
      <c r="B12" s="19" t="s">
        <v>54</v>
      </c>
      <c r="C12" s="27">
        <v>11</v>
      </c>
      <c r="D12" s="23">
        <v>5376.08</v>
      </c>
      <c r="E12"/>
      <c r="F12" s="21"/>
      <c r="G12" s="143"/>
      <c r="H12" s="42"/>
      <c r="I12" s="33"/>
      <c r="J12" s="31"/>
      <c r="K12" s="32"/>
    </row>
    <row r="13" spans="1:11" ht="15">
      <c r="A13" s="7">
        <v>12</v>
      </c>
      <c r="B13" s="19" t="s">
        <v>55</v>
      </c>
      <c r="C13" s="27">
        <v>12</v>
      </c>
      <c r="D13" s="23">
        <v>5736.67</v>
      </c>
      <c r="E13"/>
      <c r="F13" s="21"/>
      <c r="G13" s="143"/>
      <c r="H13" s="42"/>
      <c r="I13" s="33"/>
      <c r="J13" s="31"/>
      <c r="K13" s="32"/>
    </row>
    <row r="14" spans="1:11" ht="15">
      <c r="A14" s="7">
        <v>13</v>
      </c>
      <c r="B14" s="19" t="s">
        <v>56</v>
      </c>
      <c r="C14" s="27">
        <v>13</v>
      </c>
      <c r="D14" s="23">
        <v>5676.9</v>
      </c>
      <c r="E14"/>
      <c r="F14" s="21"/>
      <c r="G14" s="143"/>
      <c r="H14" s="33"/>
      <c r="I14" s="34"/>
      <c r="J14" s="31"/>
      <c r="K14" s="32"/>
    </row>
    <row r="15" spans="1:11" ht="15">
      <c r="A15" s="7">
        <v>14</v>
      </c>
      <c r="B15" s="19" t="s">
        <v>57</v>
      </c>
      <c r="C15" s="27">
        <v>14</v>
      </c>
      <c r="D15" s="23">
        <v>10517.5</v>
      </c>
      <c r="E15"/>
      <c r="F15" s="21"/>
      <c r="G15" s="143"/>
      <c r="H15" s="42"/>
      <c r="I15" s="33"/>
      <c r="J15" s="31"/>
      <c r="K15" s="32"/>
    </row>
    <row r="16" spans="1:11" ht="15">
      <c r="A16" s="7">
        <v>15</v>
      </c>
      <c r="B16" s="19" t="s">
        <v>58</v>
      </c>
      <c r="C16" s="27">
        <v>15</v>
      </c>
      <c r="D16" s="23">
        <v>6421.6</v>
      </c>
      <c r="E16"/>
      <c r="F16" s="21"/>
      <c r="G16" s="143"/>
      <c r="H16" s="42"/>
      <c r="I16" s="35"/>
      <c r="J16" s="31"/>
      <c r="K16" s="32"/>
    </row>
    <row r="17" spans="1:14" ht="15">
      <c r="A17" s="7">
        <v>16</v>
      </c>
      <c r="B17" s="19" t="s">
        <v>59</v>
      </c>
      <c r="C17" s="27">
        <v>16</v>
      </c>
      <c r="D17" s="23">
        <v>6225.33</v>
      </c>
      <c r="E17"/>
      <c r="F17" s="21"/>
      <c r="G17" s="143"/>
      <c r="H17" s="43"/>
      <c r="I17" s="36"/>
      <c r="J17" s="31"/>
      <c r="K17" s="32"/>
    </row>
    <row r="18" spans="1:14" ht="15">
      <c r="A18" s="7">
        <v>17</v>
      </c>
      <c r="B18" s="19" t="s">
        <v>60</v>
      </c>
      <c r="C18" s="27">
        <v>17</v>
      </c>
      <c r="D18" s="23">
        <v>3781.1</v>
      </c>
      <c r="E18"/>
      <c r="F18" s="21"/>
      <c r="G18" s="143"/>
      <c r="H18" s="43"/>
      <c r="I18" s="36"/>
      <c r="J18" s="31"/>
      <c r="K18" s="32"/>
    </row>
    <row r="19" spans="1:14" ht="15">
      <c r="A19" s="7">
        <v>18</v>
      </c>
      <c r="B19" s="19" t="s">
        <v>61</v>
      </c>
      <c r="C19" s="27">
        <v>18</v>
      </c>
      <c r="D19" s="23">
        <v>3641.11</v>
      </c>
      <c r="E19"/>
      <c r="F19" s="21"/>
      <c r="G19" s="143"/>
      <c r="H19" s="43"/>
      <c r="I19" s="36"/>
      <c r="J19" s="31"/>
      <c r="K19" s="37"/>
    </row>
    <row r="20" spans="1:14" ht="15">
      <c r="A20" s="7">
        <v>19</v>
      </c>
      <c r="B20" s="19" t="s">
        <v>62</v>
      </c>
      <c r="C20" s="27">
        <v>19</v>
      </c>
      <c r="D20" s="23">
        <v>5477.19</v>
      </c>
      <c r="E20"/>
      <c r="F20" s="21"/>
      <c r="G20" s="143"/>
      <c r="H20" s="44"/>
      <c r="I20" s="38"/>
      <c r="J20" s="39"/>
      <c r="K20" s="40"/>
    </row>
    <row r="21" spans="1:14" ht="15">
      <c r="A21" s="7">
        <v>20</v>
      </c>
      <c r="B21" s="19" t="s">
        <v>63</v>
      </c>
      <c r="C21" s="27">
        <v>20</v>
      </c>
      <c r="D21" s="23">
        <v>7276.2</v>
      </c>
      <c r="E21"/>
      <c r="F21" s="21"/>
      <c r="G21" s="143"/>
    </row>
    <row r="22" spans="1:14" ht="15">
      <c r="A22" s="7">
        <v>21</v>
      </c>
      <c r="B22" s="19" t="s">
        <v>64</v>
      </c>
      <c r="C22" s="27">
        <v>21</v>
      </c>
      <c r="D22" s="23">
        <v>11395.2</v>
      </c>
      <c r="E22"/>
      <c r="F22" s="21"/>
      <c r="G22" s="143"/>
    </row>
    <row r="23" spans="1:14" ht="15">
      <c r="A23" s="7">
        <v>22</v>
      </c>
      <c r="B23" s="19" t="s">
        <v>65</v>
      </c>
      <c r="C23" s="27">
        <v>22</v>
      </c>
      <c r="D23" s="23">
        <v>5370.99</v>
      </c>
      <c r="E23"/>
      <c r="F23" s="21"/>
      <c r="G23" s="143"/>
    </row>
    <row r="24" spans="1:14" ht="15">
      <c r="A24" s="7">
        <v>23</v>
      </c>
      <c r="B24" s="19" t="s">
        <v>66</v>
      </c>
      <c r="C24" s="27">
        <v>23</v>
      </c>
      <c r="D24" s="23">
        <v>5306.36</v>
      </c>
      <c r="E24"/>
      <c r="F24" s="21"/>
      <c r="G24" s="143"/>
    </row>
    <row r="25" spans="1:14" ht="15">
      <c r="A25" s="7">
        <v>24</v>
      </c>
      <c r="B25" s="19" t="s">
        <v>67</v>
      </c>
      <c r="C25" s="27">
        <v>24</v>
      </c>
      <c r="D25" s="23">
        <v>5284.1</v>
      </c>
      <c r="E25"/>
      <c r="F25" s="21"/>
      <c r="G25" s="143"/>
    </row>
    <row r="26" spans="1:14" ht="15">
      <c r="A26" s="7">
        <v>25</v>
      </c>
      <c r="B26" s="19" t="s">
        <v>68</v>
      </c>
      <c r="C26" s="27">
        <v>25</v>
      </c>
      <c r="D26" s="23">
        <v>4910.4399999999996</v>
      </c>
      <c r="E26"/>
      <c r="F26" s="21"/>
      <c r="G26" s="143"/>
    </row>
    <row r="27" spans="1:14" ht="15">
      <c r="A27" s="7">
        <v>26</v>
      </c>
      <c r="B27" s="19" t="s">
        <v>69</v>
      </c>
      <c r="C27" s="27">
        <v>26</v>
      </c>
      <c r="D27" s="23">
        <v>4954.4399999999996</v>
      </c>
      <c r="E27"/>
      <c r="F27" s="21"/>
      <c r="G27" s="143"/>
    </row>
    <row r="28" spans="1:14" ht="15">
      <c r="A28" s="7">
        <v>27</v>
      </c>
      <c r="B28" s="19" t="s">
        <v>70</v>
      </c>
      <c r="C28" s="27">
        <v>27</v>
      </c>
      <c r="D28" s="23">
        <v>5196.72</v>
      </c>
      <c r="E28"/>
      <c r="F28" s="21"/>
      <c r="G28" s="143"/>
    </row>
    <row r="29" spans="1:14" ht="15">
      <c r="A29" s="7">
        <v>28</v>
      </c>
      <c r="B29" s="19" t="s">
        <v>71</v>
      </c>
      <c r="C29" s="27">
        <v>28</v>
      </c>
      <c r="D29" s="23">
        <v>5430.5</v>
      </c>
      <c r="E29"/>
      <c r="F29" s="21"/>
      <c r="G29" s="143"/>
    </row>
    <row r="30" spans="1:14">
      <c r="A30" s="7"/>
      <c r="B30" s="10" t="s">
        <v>16</v>
      </c>
      <c r="C30" s="28"/>
      <c r="D30" s="24">
        <f>SUM(D2:D29)</f>
        <v>167326.49</v>
      </c>
      <c r="E30">
        <f>SUM(E2:E29)</f>
        <v>0</v>
      </c>
      <c r="F30" s="21">
        <f>SUM(F2:F29)</f>
        <v>0</v>
      </c>
      <c r="G30" s="21">
        <f>SUM(G2:G29)</f>
        <v>0</v>
      </c>
    </row>
    <row r="31" spans="1:14" s="46" customFormat="1" ht="37.5">
      <c r="C31" s="47"/>
      <c r="E31" s="48"/>
      <c r="F31" s="49" t="s">
        <v>5</v>
      </c>
      <c r="G31" s="50" t="s">
        <v>22</v>
      </c>
      <c r="H31" s="51" t="s">
        <v>24</v>
      </c>
      <c r="I31" s="51" t="s">
        <v>25</v>
      </c>
      <c r="J31" s="52" t="s">
        <v>26</v>
      </c>
      <c r="M31" s="137"/>
    </row>
    <row r="32" spans="1:14" s="46" customFormat="1" ht="18.75">
      <c r="C32" s="47"/>
      <c r="E32" s="48"/>
      <c r="F32" s="53">
        <v>1</v>
      </c>
      <c r="G32" s="144" t="s">
        <v>9</v>
      </c>
      <c r="H32" s="54">
        <v>1853635</v>
      </c>
      <c r="I32" s="55">
        <f>H32/J32</f>
        <v>11.077953048557942</v>
      </c>
      <c r="J32" s="56">
        <v>167326.49</v>
      </c>
      <c r="K32" s="54">
        <v>299701</v>
      </c>
      <c r="L32" s="49">
        <f>K32/J32</f>
        <v>1.7911150828538864</v>
      </c>
      <c r="M32" s="54">
        <f>H32+K32</f>
        <v>2153336</v>
      </c>
      <c r="N32" s="49"/>
    </row>
    <row r="33" spans="3:16" s="46" customFormat="1" ht="18.75">
      <c r="C33" s="47"/>
      <c r="E33" s="48"/>
      <c r="F33" s="53">
        <v>2</v>
      </c>
      <c r="G33" s="145" t="s">
        <v>37</v>
      </c>
      <c r="H33" s="54">
        <v>1949676</v>
      </c>
      <c r="I33" s="55">
        <f>H33/J33</f>
        <v>11.651926721226269</v>
      </c>
      <c r="J33" s="56">
        <v>167326.49</v>
      </c>
      <c r="K33" s="49">
        <v>235000</v>
      </c>
      <c r="L33" s="146">
        <f>K33/J33</f>
        <v>1.4044399066758648</v>
      </c>
      <c r="M33" s="49">
        <v>140000</v>
      </c>
      <c r="N33" s="146">
        <f>M33/J33</f>
        <v>0.83668760397711095</v>
      </c>
      <c r="O33" s="49">
        <v>138600</v>
      </c>
      <c r="P33" s="146">
        <f>O33/J33</f>
        <v>0.8283207279373398</v>
      </c>
    </row>
    <row r="34" spans="3:16" s="46" customFormat="1" ht="18.75">
      <c r="C34" s="47"/>
      <c r="E34" s="48"/>
      <c r="F34" s="53">
        <v>3</v>
      </c>
      <c r="G34" s="49" t="s">
        <v>31</v>
      </c>
      <c r="H34" s="54">
        <v>0</v>
      </c>
      <c r="I34" s="55">
        <f>H34/J34</f>
        <v>0</v>
      </c>
      <c r="J34" s="56">
        <v>167326.49</v>
      </c>
    </row>
    <row r="35" spans="3:16" s="46" customFormat="1" ht="18.75">
      <c r="C35" s="47"/>
      <c r="E35" s="48"/>
      <c r="F35" s="53">
        <v>4</v>
      </c>
      <c r="G35" s="144" t="s">
        <v>11</v>
      </c>
      <c r="H35" s="54">
        <v>1227141</v>
      </c>
      <c r="I35" s="55">
        <f>H35/J35</f>
        <v>7.3338118788005415</v>
      </c>
      <c r="J35" s="56">
        <v>167326.49</v>
      </c>
    </row>
    <row r="36" spans="3:16" s="46" customFormat="1" ht="18.75">
      <c r="C36" s="47"/>
      <c r="E36" s="48"/>
      <c r="F36" s="53">
        <v>5</v>
      </c>
      <c r="G36" s="144" t="s">
        <v>33</v>
      </c>
      <c r="H36" s="54">
        <v>0</v>
      </c>
      <c r="I36" s="55">
        <f t="shared" ref="I36:I42" si="0">H36/J36</f>
        <v>0</v>
      </c>
      <c r="J36" s="56">
        <v>167326.49</v>
      </c>
    </row>
    <row r="37" spans="3:16" s="46" customFormat="1" ht="18.75">
      <c r="C37" s="47"/>
      <c r="E37" s="48"/>
      <c r="F37" s="53">
        <v>6</v>
      </c>
      <c r="G37" s="144" t="s">
        <v>29</v>
      </c>
      <c r="H37" s="54">
        <v>4417638</v>
      </c>
      <c r="I37" s="55">
        <f t="shared" si="0"/>
        <v>26.401306810415974</v>
      </c>
      <c r="J37" s="56">
        <v>167326.49</v>
      </c>
    </row>
    <row r="38" spans="3:16" s="46" customFormat="1" ht="18.75">
      <c r="C38" s="47"/>
      <c r="E38" s="48"/>
      <c r="F38" s="53">
        <v>7</v>
      </c>
      <c r="G38" s="144" t="s">
        <v>32</v>
      </c>
      <c r="H38" s="54">
        <v>423763</v>
      </c>
      <c r="I38" s="55">
        <f>H38/J38</f>
        <v>2.532551779458232</v>
      </c>
      <c r="J38" s="56">
        <v>167326.49</v>
      </c>
    </row>
    <row r="39" spans="3:16" s="46" customFormat="1" ht="18.75">
      <c r="C39" s="47"/>
      <c r="E39" s="48"/>
      <c r="F39" s="53">
        <v>8</v>
      </c>
      <c r="G39" s="144" t="s">
        <v>13</v>
      </c>
      <c r="H39" s="54">
        <v>2126088</v>
      </c>
      <c r="I39" s="55">
        <f>H39/J39</f>
        <v>12.70622481831777</v>
      </c>
      <c r="J39" s="56">
        <v>167326.49</v>
      </c>
    </row>
    <row r="40" spans="3:16" s="46" customFormat="1" ht="18.75">
      <c r="C40" s="47"/>
      <c r="E40" s="48"/>
      <c r="F40" s="53">
        <v>9</v>
      </c>
      <c r="G40" s="144" t="s">
        <v>38</v>
      </c>
      <c r="H40" s="57">
        <v>5148636</v>
      </c>
      <c r="I40" s="55">
        <f>H40/J40</f>
        <v>30.769999418502117</v>
      </c>
      <c r="J40" s="56">
        <v>167326.49</v>
      </c>
    </row>
    <row r="41" spans="3:16" s="46" customFormat="1" ht="18.75">
      <c r="C41" s="47"/>
      <c r="E41" s="48"/>
      <c r="F41" s="53">
        <v>10</v>
      </c>
      <c r="G41" s="144" t="s">
        <v>39</v>
      </c>
      <c r="H41" s="54">
        <f>24780+527920+344400</f>
        <v>897100</v>
      </c>
      <c r="I41" s="55">
        <f t="shared" si="0"/>
        <v>5.3613746394847581</v>
      </c>
      <c r="J41" s="56">
        <v>167326.49</v>
      </c>
    </row>
    <row r="42" spans="3:16" s="46" customFormat="1" ht="18.75">
      <c r="C42" s="47"/>
      <c r="E42" s="48"/>
      <c r="F42" s="53">
        <v>11</v>
      </c>
      <c r="G42" s="144" t="s">
        <v>30</v>
      </c>
      <c r="H42" s="54">
        <v>399306</v>
      </c>
      <c r="I42" s="55">
        <f t="shared" si="0"/>
        <v>2.3863884313834589</v>
      </c>
      <c r="J42" s="56">
        <v>167326.49</v>
      </c>
    </row>
    <row r="43" spans="3:16" s="46" customFormat="1" ht="18.75">
      <c r="C43" s="47"/>
      <c r="E43" s="48"/>
      <c r="F43" s="53">
        <v>12</v>
      </c>
      <c r="G43" s="144" t="s">
        <v>41</v>
      </c>
      <c r="H43" s="54">
        <v>289768</v>
      </c>
      <c r="I43" s="55">
        <f>H43/J43</f>
        <v>1.7317520973517104</v>
      </c>
      <c r="J43" s="56">
        <v>167326.49</v>
      </c>
      <c r="M43" s="48"/>
    </row>
    <row r="44" spans="3:16" s="46" customFormat="1" ht="18.75">
      <c r="C44" s="47"/>
      <c r="E44" s="48"/>
      <c r="F44" s="53">
        <v>13</v>
      </c>
      <c r="G44" s="144" t="s">
        <v>14</v>
      </c>
      <c r="H44" s="54">
        <v>12893016</v>
      </c>
      <c r="I44" s="55">
        <f>H44/J44</f>
        <v>77.053047607703959</v>
      </c>
      <c r="J44" s="56">
        <v>167326.49</v>
      </c>
    </row>
    <row r="45" spans="3:16" s="46" customFormat="1" ht="18.75">
      <c r="C45" s="47"/>
      <c r="E45" s="48"/>
      <c r="F45" s="53">
        <v>14</v>
      </c>
      <c r="G45" s="144" t="s">
        <v>27</v>
      </c>
      <c r="H45" s="54">
        <v>2653689</v>
      </c>
      <c r="I45" s="55">
        <f>H45/J45</f>
        <v>15.859347793645824</v>
      </c>
      <c r="J45" s="56">
        <v>167326.49</v>
      </c>
    </row>
    <row r="46" spans="3:16" s="46" customFormat="1" ht="18.75">
      <c r="C46" s="47"/>
      <c r="E46" s="48"/>
      <c r="F46" s="53">
        <v>15</v>
      </c>
      <c r="G46" s="144" t="s">
        <v>28</v>
      </c>
      <c r="H46" s="54">
        <v>349981</v>
      </c>
      <c r="I46" s="55">
        <f>H46/J46</f>
        <v>2.0916054594822375</v>
      </c>
      <c r="J46" s="56">
        <v>167326.49</v>
      </c>
    </row>
    <row r="47" spans="3:16" s="46" customFormat="1" ht="18.75">
      <c r="C47" s="47"/>
      <c r="E47" s="48"/>
      <c r="F47" s="53">
        <v>16</v>
      </c>
      <c r="G47" s="145" t="s">
        <v>15</v>
      </c>
      <c r="H47" s="58">
        <v>105281</v>
      </c>
      <c r="I47" s="55">
        <f>H47/J47</f>
        <v>0.62919505453081581</v>
      </c>
      <c r="J47" s="56">
        <v>167326.49</v>
      </c>
    </row>
    <row r="48" spans="3:16" s="46" customFormat="1" ht="18.75">
      <c r="C48" s="47"/>
      <c r="E48" s="48"/>
    </row>
    <row r="49" spans="3:13" s="46" customFormat="1" ht="18.75">
      <c r="C49" s="47"/>
      <c r="E49" s="48"/>
      <c r="G49" s="50" t="s">
        <v>23</v>
      </c>
      <c r="H49" s="59">
        <f>SUM(H32:H48)</f>
        <v>34734718</v>
      </c>
      <c r="I49" s="60">
        <f>SUM(I32:I48)</f>
        <v>207.58648555886163</v>
      </c>
      <c r="J49" s="52"/>
    </row>
    <row r="50" spans="3:13" s="46" customFormat="1" ht="18.75">
      <c r="C50" s="47"/>
      <c r="E50" s="48"/>
    </row>
    <row r="51" spans="3:13">
      <c r="G51" s="6" t="s">
        <v>131</v>
      </c>
    </row>
    <row r="54" spans="3:13">
      <c r="G54" s="105"/>
      <c r="H54" s="105"/>
      <c r="I54" s="105"/>
      <c r="J54" s="105"/>
      <c r="K54" s="105"/>
      <c r="L54" s="105"/>
      <c r="M54" s="105"/>
    </row>
    <row r="55" spans="3:13">
      <c r="G55" s="105"/>
      <c r="H55" s="105"/>
      <c r="I55" s="105"/>
      <c r="J55" s="105"/>
      <c r="K55" s="105"/>
      <c r="L55" s="105"/>
      <c r="M55" s="105"/>
    </row>
    <row r="56" spans="3:13">
      <c r="G56" s="105"/>
      <c r="H56" s="105"/>
      <c r="I56" s="105"/>
      <c r="J56" s="105"/>
      <c r="K56" s="105"/>
      <c r="L56" s="105"/>
      <c r="M56" s="105"/>
    </row>
    <row r="57" spans="3:13">
      <c r="G57" s="105"/>
      <c r="H57" s="105"/>
      <c r="I57" s="105"/>
      <c r="J57" s="105"/>
      <c r="K57" s="105"/>
      <c r="L57" s="105"/>
      <c r="M57" s="105"/>
    </row>
    <row r="58" spans="3:13">
      <c r="G58" s="105"/>
      <c r="H58" s="105"/>
      <c r="I58" s="105"/>
      <c r="J58" s="105"/>
      <c r="K58" s="105"/>
      <c r="L58" s="105"/>
      <c r="M58" s="105"/>
    </row>
    <row r="59" spans="3:13">
      <c r="G59" s="105"/>
      <c r="H59" s="105"/>
      <c r="I59" s="105"/>
      <c r="J59" s="105"/>
      <c r="K59" s="105"/>
      <c r="L59" s="105"/>
      <c r="M59" s="105"/>
    </row>
    <row r="60" spans="3:13">
      <c r="G60" s="105"/>
      <c r="H60" s="105"/>
      <c r="I60" s="105"/>
      <c r="J60" s="105"/>
      <c r="K60" s="105"/>
      <c r="L60" s="105"/>
      <c r="M60" s="105"/>
    </row>
    <row r="61" spans="3:13">
      <c r="G61" s="105"/>
      <c r="H61" s="105"/>
      <c r="I61" s="105"/>
      <c r="J61" s="105"/>
      <c r="K61" s="105"/>
      <c r="L61" s="105"/>
      <c r="M61" s="105"/>
    </row>
    <row r="62" spans="3:13">
      <c r="G62" s="105"/>
      <c r="H62" s="105"/>
      <c r="I62" s="105"/>
      <c r="J62" s="105"/>
      <c r="K62" s="105"/>
      <c r="L62" s="105"/>
      <c r="M62" s="105"/>
    </row>
    <row r="63" spans="3:13">
      <c r="G63" s="105"/>
      <c r="H63" s="105"/>
      <c r="I63" s="105"/>
      <c r="J63" s="105"/>
      <c r="K63" s="105"/>
      <c r="L63" s="105"/>
      <c r="M63" s="105"/>
    </row>
    <row r="64" spans="3:13">
      <c r="G64" s="105"/>
      <c r="H64" s="105"/>
      <c r="I64" s="105"/>
      <c r="J64" s="105"/>
      <c r="K64" s="105"/>
      <c r="L64" s="105"/>
      <c r="M64" s="105"/>
    </row>
    <row r="65" spans="7:18"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</row>
    <row r="67" spans="7:18"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</row>
  </sheetData>
  <mergeCells count="1">
    <mergeCell ref="G65:R65"/>
  </mergeCells>
  <phoneticPr fontId="11" type="noConversion"/>
  <pageMargins left="0.75" right="0.75" top="1" bottom="1" header="0.5" footer="0.5"/>
  <pageSetup paperSize="9" scale="8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J46"/>
  <sheetViews>
    <sheetView zoomScale="110" zoomScaleNormal="110" workbookViewId="0">
      <selection activeCell="D19" sqref="D19"/>
    </sheetView>
  </sheetViews>
  <sheetFormatPr defaultRowHeight="12.75"/>
  <cols>
    <col min="1" max="1" width="4.28515625" customWidth="1"/>
    <col min="2" max="2" width="17.28515625" customWidth="1"/>
    <col min="3" max="3" width="10" style="25" customWidth="1"/>
    <col min="4" max="4" width="13.85546875" customWidth="1"/>
    <col min="5" max="5" width="12.28515625" customWidth="1"/>
    <col min="7" max="7" width="15.5703125" customWidth="1"/>
    <col min="8" max="8" width="11.5703125" customWidth="1"/>
    <col min="9" max="9" width="10" customWidth="1"/>
  </cols>
  <sheetData>
    <row r="1" spans="1:10" ht="27.75" customHeight="1">
      <c r="F1" s="7" t="s">
        <v>5</v>
      </c>
      <c r="G1" s="9" t="s">
        <v>22</v>
      </c>
      <c r="H1" s="8" t="s">
        <v>24</v>
      </c>
      <c r="I1" s="8" t="s">
        <v>25</v>
      </c>
      <c r="J1" s="12" t="s">
        <v>26</v>
      </c>
    </row>
    <row r="2" spans="1:10" ht="15">
      <c r="A2" s="7">
        <v>1</v>
      </c>
      <c r="B2" s="19" t="s">
        <v>61</v>
      </c>
      <c r="C2" s="23">
        <v>3641.1</v>
      </c>
      <c r="F2" s="15">
        <v>1</v>
      </c>
      <c r="G2" s="13" t="s">
        <v>40</v>
      </c>
      <c r="H2" s="7">
        <v>0</v>
      </c>
      <c r="I2" s="14">
        <f>H2/J2</f>
        <v>0</v>
      </c>
      <c r="J2" s="138">
        <v>8551.5400000000009</v>
      </c>
    </row>
    <row r="3" spans="1:10" ht="15">
      <c r="A3" s="7">
        <v>2</v>
      </c>
      <c r="B3" s="19" t="s">
        <v>68</v>
      </c>
      <c r="C3" s="23">
        <v>4910.4399999999996</v>
      </c>
    </row>
    <row r="4" spans="1:10">
      <c r="C4" s="25">
        <f>SUM(C2:C3)</f>
        <v>8551.5399999999991</v>
      </c>
    </row>
    <row r="13" spans="1:10" ht="25.5">
      <c r="B13" s="19" t="s">
        <v>58</v>
      </c>
      <c r="C13" s="23">
        <v>6418.4</v>
      </c>
      <c r="D13" s="21">
        <f>I14*C13</f>
        <v>179227.09407092107</v>
      </c>
      <c r="E13" s="21">
        <f>I15*C13</f>
        <v>36203.873002326058</v>
      </c>
      <c r="F13" s="7" t="s">
        <v>5</v>
      </c>
      <c r="G13" s="9" t="s">
        <v>22</v>
      </c>
      <c r="H13" s="8" t="s">
        <v>24</v>
      </c>
      <c r="I13" s="8" t="s">
        <v>25</v>
      </c>
      <c r="J13" s="12" t="s">
        <v>26</v>
      </c>
    </row>
    <row r="14" spans="1:10" ht="15">
      <c r="B14" s="19" t="s">
        <v>59</v>
      </c>
      <c r="C14" s="23">
        <v>6220.97</v>
      </c>
      <c r="D14" s="21">
        <f>I14*C14</f>
        <v>173714.06821051633</v>
      </c>
      <c r="E14" s="21">
        <f>I15*C14</f>
        <v>35090.241778524301</v>
      </c>
      <c r="F14" s="15">
        <v>1</v>
      </c>
      <c r="G14" s="13" t="s">
        <v>78</v>
      </c>
      <c r="H14" s="7">
        <v>352942</v>
      </c>
      <c r="I14" s="14">
        <f>H14/J14</f>
        <v>27.923952086333212</v>
      </c>
      <c r="J14" s="16">
        <v>12639.4</v>
      </c>
    </row>
    <row r="15" spans="1:10">
      <c r="C15" s="25">
        <f>SUM(C13:C14)</f>
        <v>12639.369999999999</v>
      </c>
      <c r="G15" t="s">
        <v>79</v>
      </c>
      <c r="H15">
        <f>H14*0.202</f>
        <v>71294.284</v>
      </c>
      <c r="I15" s="14">
        <f>H15/J15</f>
        <v>5.640638321439309</v>
      </c>
      <c r="J15" s="16">
        <v>12639.4</v>
      </c>
    </row>
    <row r="18" spans="2:5" ht="14.45" customHeight="1">
      <c r="B18" s="18" t="s">
        <v>44</v>
      </c>
      <c r="C18" s="23">
        <v>9505.68</v>
      </c>
      <c r="D18" s="20">
        <f>C18*14.43*12</f>
        <v>1646003.5488</v>
      </c>
      <c r="E18" s="20">
        <f>C18*1.42*12</f>
        <v>161976.78719999999</v>
      </c>
    </row>
    <row r="19" spans="2:5" ht="14.45" customHeight="1">
      <c r="B19" s="18" t="s">
        <v>45</v>
      </c>
      <c r="C19" s="23">
        <v>2188.1</v>
      </c>
      <c r="D19" s="20">
        <f>C19*14.43*12</f>
        <v>378891.39600000001</v>
      </c>
      <c r="E19" s="20">
        <f>C19*1.42*12</f>
        <v>37285.224000000002</v>
      </c>
    </row>
    <row r="20" spans="2:5" ht="14.45" customHeight="1">
      <c r="B20" s="19" t="s">
        <v>46</v>
      </c>
      <c r="C20" s="23">
        <v>7702.4</v>
      </c>
      <c r="D20" s="20">
        <f>C20*14.43*12</f>
        <v>1333747.584</v>
      </c>
      <c r="E20" s="20">
        <f>C20*1.42*12</f>
        <v>131248.89600000001</v>
      </c>
    </row>
    <row r="21" spans="2:5" ht="14.45" customHeight="1">
      <c r="B21" s="19" t="s">
        <v>47</v>
      </c>
      <c r="C21" s="23">
        <v>5475.6</v>
      </c>
      <c r="D21" s="20">
        <f>C21*14.43*12</f>
        <v>948154.89600000018</v>
      </c>
      <c r="E21" s="20">
        <f>C21*1.42*12</f>
        <v>93304.224000000002</v>
      </c>
    </row>
    <row r="22" spans="2:5" ht="14.45" customHeight="1">
      <c r="B22" s="19" t="s">
        <v>48</v>
      </c>
      <c r="C22" s="23">
        <v>3843.5</v>
      </c>
      <c r="D22" s="20">
        <f>C22*9.33*12</f>
        <v>430318.26</v>
      </c>
      <c r="E22" s="20">
        <f>C22*1.01*12</f>
        <v>46583.22</v>
      </c>
    </row>
    <row r="23" spans="2:5" ht="14.45" customHeight="1">
      <c r="B23" s="19" t="s">
        <v>49</v>
      </c>
      <c r="C23" s="23">
        <v>3638.5</v>
      </c>
      <c r="D23" s="20">
        <f>C23*14.43*12</f>
        <v>630042.66</v>
      </c>
      <c r="E23" s="20">
        <f>C23*1.42*12</f>
        <v>62000.04</v>
      </c>
    </row>
    <row r="24" spans="2:5" ht="14.45" customHeight="1">
      <c r="B24" s="19" t="s">
        <v>50</v>
      </c>
      <c r="C24" s="23">
        <v>8242.7999999999993</v>
      </c>
      <c r="D24" s="20">
        <f>C24*14.43*12</f>
        <v>1427323.2479999999</v>
      </c>
      <c r="E24" s="20">
        <f>C24*1.42*12</f>
        <v>140457.31199999998</v>
      </c>
    </row>
    <row r="25" spans="2:5" ht="14.45" customHeight="1">
      <c r="B25" s="19" t="s">
        <v>51</v>
      </c>
      <c r="C25" s="23">
        <v>7234.2</v>
      </c>
      <c r="D25" s="20">
        <f>C25*14.43*12</f>
        <v>1252674.0719999999</v>
      </c>
      <c r="E25" s="20">
        <f>C25*1.42*12</f>
        <v>123270.76799999998</v>
      </c>
    </row>
    <row r="26" spans="2:5" ht="14.45" customHeight="1">
      <c r="B26" s="19" t="s">
        <v>52</v>
      </c>
      <c r="C26" s="23">
        <v>5745.16</v>
      </c>
      <c r="D26" s="20">
        <f>C26*14.43*12</f>
        <v>994831.90559999994</v>
      </c>
      <c r="E26" s="20">
        <f>C26*1.42*12</f>
        <v>97897.526399999988</v>
      </c>
    </row>
    <row r="27" spans="2:5" ht="14.45" customHeight="1">
      <c r="B27" s="19" t="s">
        <v>53</v>
      </c>
      <c r="C27" s="23">
        <v>5755.42</v>
      </c>
      <c r="D27" s="20">
        <f>C27*14.43*12</f>
        <v>996608.52720000013</v>
      </c>
      <c r="E27" s="20">
        <f>C27*1.42*12</f>
        <v>98072.356799999994</v>
      </c>
    </row>
    <row r="28" spans="2:5" ht="14.45" customHeight="1">
      <c r="B28" s="19" t="s">
        <v>54</v>
      </c>
      <c r="C28" s="23">
        <v>5376.01</v>
      </c>
      <c r="D28" s="20">
        <f>C28*12.25*12</f>
        <v>790273.47</v>
      </c>
      <c r="E28" s="20">
        <f>C28*1.15*12</f>
        <v>74188.937999999995</v>
      </c>
    </row>
    <row r="29" spans="2:5" ht="14.45" customHeight="1">
      <c r="B29" s="19" t="s">
        <v>55</v>
      </c>
      <c r="C29" s="23">
        <v>5735.67</v>
      </c>
      <c r="D29" s="20">
        <f>C29*14.43*12</f>
        <v>993188.61719999998</v>
      </c>
      <c r="E29" s="20">
        <f>C29*1.42*12</f>
        <v>97735.816800000001</v>
      </c>
    </row>
    <row r="30" spans="2:5" ht="14.45" customHeight="1">
      <c r="B30" s="19" t="s">
        <v>56</v>
      </c>
      <c r="C30" s="23">
        <v>5729.8</v>
      </c>
      <c r="D30" s="20">
        <f>C30*14.43*12</f>
        <v>992172.16799999995</v>
      </c>
      <c r="E30" s="20">
        <f>C30*1.42*12</f>
        <v>97635.792000000001</v>
      </c>
    </row>
    <row r="31" spans="2:5" ht="14.45" customHeight="1">
      <c r="B31" s="19" t="s">
        <v>57</v>
      </c>
      <c r="C31" s="23">
        <v>10517.9</v>
      </c>
      <c r="D31" s="20">
        <f>C31*14.43*12</f>
        <v>1821279.5639999998</v>
      </c>
      <c r="E31" s="20">
        <f>C31*1.42*12</f>
        <v>179225.01599999997</v>
      </c>
    </row>
    <row r="32" spans="2:5" ht="14.45" customHeight="1">
      <c r="B32" s="19" t="s">
        <v>58</v>
      </c>
      <c r="C32" s="23">
        <v>6418.4</v>
      </c>
      <c r="D32" s="20">
        <f>C32*16.86*12</f>
        <v>1298570.6879999998</v>
      </c>
      <c r="E32" s="20">
        <f>C32*1.75*12</f>
        <v>134786.4</v>
      </c>
    </row>
    <row r="33" spans="2:5" ht="14.45" customHeight="1">
      <c r="B33" s="19" t="s">
        <v>59</v>
      </c>
      <c r="C33" s="23">
        <v>6220.97</v>
      </c>
      <c r="D33" s="20">
        <f>C33*16.86*12</f>
        <v>1258626.6503999999</v>
      </c>
      <c r="E33" s="20">
        <f>C33*1.75*12</f>
        <v>130640.37</v>
      </c>
    </row>
    <row r="34" spans="2:5" ht="14.45" customHeight="1">
      <c r="B34" s="19" t="s">
        <v>60</v>
      </c>
      <c r="C34" s="23">
        <v>3781.1</v>
      </c>
      <c r="D34" s="20">
        <f>C34*14.43*12</f>
        <v>654735.27600000007</v>
      </c>
      <c r="E34" s="20">
        <f>C34*1.42*12</f>
        <v>64429.943999999989</v>
      </c>
    </row>
    <row r="35" spans="2:5" ht="14.45" customHeight="1">
      <c r="B35" s="19" t="s">
        <v>61</v>
      </c>
      <c r="C35" s="23">
        <v>3639.3</v>
      </c>
      <c r="D35" s="20">
        <f>C35*12.25*12</f>
        <v>534977.10000000009</v>
      </c>
      <c r="E35" s="20">
        <f>C35*1.15*12</f>
        <v>50222.34</v>
      </c>
    </row>
    <row r="36" spans="2:5" ht="14.45" customHeight="1">
      <c r="B36" s="19" t="s">
        <v>62</v>
      </c>
      <c r="C36" s="23">
        <v>5477.19</v>
      </c>
      <c r="D36" s="20">
        <f>C36*14.43*12</f>
        <v>948430.22039999999</v>
      </c>
      <c r="E36" s="20">
        <f>C36*1.42*12</f>
        <v>93331.317599999995</v>
      </c>
    </row>
    <row r="37" spans="2:5" ht="14.45" customHeight="1">
      <c r="B37" s="19" t="s">
        <v>63</v>
      </c>
      <c r="C37" s="23">
        <v>7282.2</v>
      </c>
      <c r="D37" s="20">
        <f t="shared" ref="D37:D44" si="0">C37*14.43*12</f>
        <v>1260985.7519999999</v>
      </c>
      <c r="E37" s="20">
        <f t="shared" ref="E37:E45" si="1">C37*1.42*12</f>
        <v>124088.68799999998</v>
      </c>
    </row>
    <row r="38" spans="2:5" ht="14.45" customHeight="1">
      <c r="B38" s="19" t="s">
        <v>64</v>
      </c>
      <c r="C38" s="23">
        <v>11394.7</v>
      </c>
      <c r="D38" s="20">
        <f t="shared" si="0"/>
        <v>1973106.2520000001</v>
      </c>
      <c r="E38" s="20">
        <f t="shared" si="1"/>
        <v>194165.68799999999</v>
      </c>
    </row>
    <row r="39" spans="2:5" ht="14.45" customHeight="1">
      <c r="B39" s="19" t="s">
        <v>65</v>
      </c>
      <c r="C39" s="23">
        <v>5335.74</v>
      </c>
      <c r="D39" s="20">
        <f t="shared" si="0"/>
        <v>923936.73839999991</v>
      </c>
      <c r="E39" s="20">
        <f t="shared" si="1"/>
        <v>90921.00959999999</v>
      </c>
    </row>
    <row r="40" spans="2:5" ht="14.45" customHeight="1">
      <c r="B40" s="19" t="s">
        <v>66</v>
      </c>
      <c r="C40" s="23">
        <v>5263.89</v>
      </c>
      <c r="D40" s="20">
        <f t="shared" si="0"/>
        <v>911495.19240000006</v>
      </c>
      <c r="E40" s="20">
        <f t="shared" si="1"/>
        <v>89696.685599999997</v>
      </c>
    </row>
    <row r="41" spans="2:5" ht="14.45" customHeight="1">
      <c r="B41" s="19" t="s">
        <v>67</v>
      </c>
      <c r="C41" s="23">
        <v>5258.32</v>
      </c>
      <c r="D41" s="20">
        <f t="shared" si="0"/>
        <v>910530.6912</v>
      </c>
      <c r="E41" s="20">
        <f t="shared" si="1"/>
        <v>89601.772799999992</v>
      </c>
    </row>
    <row r="42" spans="2:5" ht="14.45" customHeight="1">
      <c r="B42" s="19" t="s">
        <v>68</v>
      </c>
      <c r="C42" s="23">
        <v>4910.4399999999996</v>
      </c>
      <c r="D42" s="20">
        <f t="shared" si="0"/>
        <v>850291.79040000006</v>
      </c>
      <c r="E42" s="20">
        <f t="shared" si="1"/>
        <v>83673.897599999997</v>
      </c>
    </row>
    <row r="43" spans="2:5" ht="14.45" customHeight="1">
      <c r="B43" s="19" t="s">
        <v>69</v>
      </c>
      <c r="C43" s="23">
        <v>4934.1400000000003</v>
      </c>
      <c r="D43" s="20">
        <f t="shared" si="0"/>
        <v>854395.68240000005</v>
      </c>
      <c r="E43" s="20">
        <f t="shared" si="1"/>
        <v>84077.745599999995</v>
      </c>
    </row>
    <row r="44" spans="2:5" ht="14.45" customHeight="1">
      <c r="B44" s="19" t="s">
        <v>70</v>
      </c>
      <c r="C44" s="23">
        <v>5196.75</v>
      </c>
      <c r="D44" s="20">
        <f t="shared" si="0"/>
        <v>899869.23</v>
      </c>
      <c r="E44" s="20">
        <f t="shared" si="1"/>
        <v>88552.62</v>
      </c>
    </row>
    <row r="45" spans="2:5" ht="14.45" customHeight="1">
      <c r="B45" s="19" t="s">
        <v>71</v>
      </c>
      <c r="C45" s="23">
        <v>5407.2</v>
      </c>
      <c r="D45" s="20">
        <f>C45*14.43*12</f>
        <v>936310.75199999986</v>
      </c>
      <c r="E45" s="20">
        <f t="shared" si="1"/>
        <v>92138.687999999995</v>
      </c>
    </row>
    <row r="46" spans="2:5">
      <c r="C46" s="25">
        <f>SUM(C18:C45)</f>
        <v>167211.08000000005</v>
      </c>
    </row>
  </sheetData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00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customWidth="1"/>
    <col min="2" max="2" width="12.28515625" customWidth="1"/>
    <col min="3" max="3" width="12.7109375" customWidth="1"/>
    <col min="4" max="4" width="13.7109375" customWidth="1"/>
    <col min="5" max="5" width="15.28515625" customWidth="1"/>
    <col min="6" max="6" width="14.7109375" customWidth="1"/>
    <col min="7" max="7" width="17.140625" customWidth="1"/>
    <col min="8" max="8" width="13.85546875" customWidth="1"/>
    <col min="9" max="9" width="12.85546875" customWidth="1"/>
    <col min="10" max="10" width="3.57031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193" t="s">
        <v>103</v>
      </c>
      <c r="B1" s="193"/>
      <c r="C1" s="193"/>
      <c r="D1" s="193"/>
      <c r="E1" s="193"/>
      <c r="F1" s="193"/>
      <c r="G1" s="193"/>
      <c r="H1" s="193"/>
      <c r="I1" s="61"/>
      <c r="J1" s="61"/>
      <c r="K1" s="61"/>
      <c r="L1" s="61"/>
      <c r="M1" s="61"/>
      <c r="N1" s="61"/>
      <c r="O1" s="61"/>
    </row>
    <row r="2" spans="1:16" ht="18">
      <c r="A2" s="193" t="s">
        <v>132</v>
      </c>
      <c r="B2" s="193"/>
      <c r="C2" s="193"/>
      <c r="D2" s="193"/>
      <c r="E2" s="193"/>
      <c r="F2" s="193"/>
      <c r="G2" s="193"/>
      <c r="H2" s="193"/>
      <c r="I2" s="61"/>
      <c r="J2" s="61"/>
      <c r="K2" s="61"/>
      <c r="L2" s="61"/>
      <c r="M2" s="61"/>
      <c r="N2" s="61"/>
      <c r="O2" s="61"/>
    </row>
    <row r="3" spans="1:16" ht="18">
      <c r="A3" s="194" t="s">
        <v>133</v>
      </c>
      <c r="B3" s="194"/>
      <c r="C3" s="194"/>
      <c r="D3" s="194"/>
      <c r="E3" s="194"/>
      <c r="F3" s="194"/>
      <c r="G3" s="194"/>
      <c r="H3" s="194"/>
      <c r="I3" s="62"/>
      <c r="J3" s="62"/>
      <c r="K3" s="62"/>
      <c r="L3" s="62"/>
      <c r="M3" s="62"/>
      <c r="N3" s="62"/>
      <c r="O3" s="62"/>
    </row>
    <row r="4" spans="1:16" ht="18">
      <c r="A4" s="62"/>
      <c r="B4" s="62"/>
      <c r="C4" s="62"/>
      <c r="D4" s="62"/>
      <c r="E4" s="62"/>
      <c r="F4" s="62"/>
      <c r="G4" s="62"/>
      <c r="H4" s="62"/>
      <c r="I4" s="62"/>
      <c r="J4" s="62"/>
      <c r="K4" s="63"/>
      <c r="L4" s="63"/>
      <c r="M4" s="63"/>
      <c r="N4" s="63"/>
      <c r="O4" s="63"/>
      <c r="P4" s="63"/>
    </row>
    <row r="5" spans="1:16" s="66" customFormat="1" ht="14.25" customHeight="1">
      <c r="A5" s="64" t="s">
        <v>73</v>
      </c>
      <c r="B5" s="64"/>
      <c r="C5" s="64"/>
      <c r="D5" s="64"/>
      <c r="E5" s="172" t="s">
        <v>134</v>
      </c>
      <c r="F5" s="172"/>
      <c r="G5" s="172"/>
      <c r="H5" s="172"/>
      <c r="I5" s="67"/>
      <c r="J5" s="67"/>
    </row>
    <row r="6" spans="1:16" s="66" customFormat="1" ht="14.25">
      <c r="A6" s="64" t="s">
        <v>0</v>
      </c>
      <c r="B6" s="64"/>
      <c r="C6" s="64"/>
      <c r="D6" s="64"/>
      <c r="E6" s="172"/>
      <c r="F6" s="172"/>
      <c r="G6" s="172"/>
      <c r="H6" s="172"/>
      <c r="I6" s="67"/>
      <c r="J6" s="67"/>
    </row>
    <row r="7" spans="1:16" s="66" customFormat="1" ht="26.25" customHeight="1">
      <c r="A7" s="64" t="s">
        <v>125</v>
      </c>
      <c r="B7" s="64"/>
      <c r="C7" s="64"/>
      <c r="D7" s="64"/>
      <c r="E7" s="172"/>
      <c r="F7" s="172"/>
      <c r="G7" s="172"/>
      <c r="H7" s="172"/>
      <c r="I7" s="67"/>
      <c r="J7" s="67"/>
    </row>
    <row r="8" spans="1:16" s="66" customFormat="1" ht="14.25">
      <c r="A8" s="64" t="s">
        <v>140</v>
      </c>
      <c r="B8" s="64"/>
      <c r="C8" s="64"/>
      <c r="D8" s="64"/>
      <c r="E8" s="67"/>
      <c r="F8" s="67"/>
      <c r="G8" s="67"/>
      <c r="H8" s="67"/>
      <c r="I8" s="65"/>
      <c r="J8" s="65"/>
    </row>
    <row r="9" spans="1:16" s="66" customFormat="1" ht="14.25">
      <c r="A9" s="64" t="s">
        <v>1</v>
      </c>
      <c r="B9" s="64"/>
      <c r="C9" s="64"/>
      <c r="D9" s="64"/>
      <c r="E9" s="65" t="s">
        <v>80</v>
      </c>
      <c r="F9" s="67"/>
      <c r="G9" s="67"/>
      <c r="H9" s="67"/>
      <c r="I9" s="67"/>
      <c r="J9" s="67"/>
    </row>
    <row r="10" spans="1:16" s="66" customFormat="1" ht="14.25">
      <c r="A10" s="64" t="s">
        <v>2</v>
      </c>
      <c r="B10" s="64"/>
      <c r="C10" s="64"/>
      <c r="D10" s="64"/>
      <c r="F10" s="65"/>
      <c r="G10" s="65"/>
      <c r="H10" s="65"/>
      <c r="I10" s="65"/>
      <c r="J10" s="65"/>
    </row>
    <row r="11" spans="1:16" s="66" customFormat="1" ht="14.25">
      <c r="A11" s="64" t="s">
        <v>3</v>
      </c>
      <c r="B11" s="64"/>
      <c r="C11" s="64"/>
      <c r="D11" s="64"/>
      <c r="E11" s="64" t="s">
        <v>81</v>
      </c>
      <c r="F11" s="64"/>
      <c r="G11" s="64" t="s">
        <v>135</v>
      </c>
      <c r="I11" s="64"/>
      <c r="J11" s="64"/>
    </row>
    <row r="12" spans="1:16" s="66" customFormat="1" ht="14.25">
      <c r="A12" s="64" t="s">
        <v>74</v>
      </c>
      <c r="B12" s="64"/>
      <c r="C12" s="64"/>
      <c r="D12" s="64"/>
      <c r="E12" s="64" t="s">
        <v>82</v>
      </c>
      <c r="F12" s="64"/>
      <c r="G12" s="64" t="s">
        <v>109</v>
      </c>
      <c r="I12" s="64"/>
      <c r="J12" s="64"/>
    </row>
    <row r="13" spans="1:16" s="66" customFormat="1" ht="14.25">
      <c r="A13" s="64" t="s">
        <v>75</v>
      </c>
      <c r="B13" s="64"/>
      <c r="C13" s="64"/>
      <c r="D13" s="64"/>
      <c r="E13" s="64" t="s">
        <v>83</v>
      </c>
      <c r="F13" s="64"/>
      <c r="G13" s="64" t="s">
        <v>136</v>
      </c>
      <c r="I13" s="64"/>
      <c r="J13" s="64"/>
    </row>
    <row r="14" spans="1:16" s="66" customFormat="1" ht="14.25">
      <c r="A14" s="64" t="s">
        <v>76</v>
      </c>
      <c r="B14" s="64"/>
      <c r="C14" s="64"/>
      <c r="D14" s="64"/>
      <c r="E14" s="64" t="s">
        <v>84</v>
      </c>
      <c r="F14" s="64"/>
      <c r="G14" s="64" t="s">
        <v>85</v>
      </c>
      <c r="I14" s="64"/>
      <c r="J14" s="64"/>
    </row>
    <row r="15" spans="1:16" s="66" customFormat="1" ht="14.25">
      <c r="A15" s="64" t="s">
        <v>77</v>
      </c>
      <c r="B15" s="64"/>
      <c r="C15" s="64"/>
      <c r="D15" s="64"/>
      <c r="E15" s="64" t="s">
        <v>86</v>
      </c>
      <c r="F15" s="64"/>
      <c r="G15" s="64" t="s">
        <v>137</v>
      </c>
      <c r="I15" s="64"/>
      <c r="J15" s="64"/>
    </row>
    <row r="16" spans="1:16" ht="18.75">
      <c r="A16" s="68"/>
      <c r="B16" s="68"/>
      <c r="C16" s="68"/>
      <c r="D16" s="68"/>
      <c r="E16" s="68"/>
      <c r="F16" s="69"/>
      <c r="G16" s="69"/>
      <c r="H16" s="69"/>
      <c r="I16" s="69"/>
      <c r="J16" s="69"/>
      <c r="K16" s="70"/>
      <c r="L16" s="70"/>
      <c r="M16" s="70"/>
      <c r="N16" s="70"/>
      <c r="O16" s="70"/>
      <c r="P16" s="70"/>
    </row>
    <row r="17" spans="1:16" ht="27" customHeight="1">
      <c r="A17" s="181" t="s">
        <v>141</v>
      </c>
      <c r="B17" s="181"/>
      <c r="C17" s="181"/>
      <c r="D17" s="181"/>
      <c r="E17" s="181"/>
      <c r="F17" s="181"/>
      <c r="G17" s="181"/>
      <c r="H17" s="181"/>
      <c r="I17" s="67"/>
      <c r="J17" s="67"/>
      <c r="K17" s="71"/>
      <c r="L17" s="71"/>
      <c r="M17" s="71"/>
      <c r="N17" s="71"/>
      <c r="O17" s="71"/>
      <c r="P17" s="71"/>
    </row>
    <row r="18" spans="1:16" ht="15.7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1"/>
      <c r="L18" s="71"/>
      <c r="M18" s="71"/>
      <c r="N18" s="71"/>
      <c r="O18" s="71"/>
      <c r="P18" s="71"/>
    </row>
    <row r="19" spans="1:16" ht="15.75">
      <c r="A19" s="166" t="s">
        <v>138</v>
      </c>
      <c r="B19" s="166"/>
      <c r="C19" s="166"/>
      <c r="D19" s="166"/>
      <c r="E19" s="166"/>
      <c r="F19" s="166"/>
      <c r="G19" s="166"/>
      <c r="H19" s="166"/>
      <c r="I19" s="73"/>
      <c r="J19" s="73"/>
      <c r="K19" s="73"/>
      <c r="L19" s="73"/>
      <c r="M19" s="73"/>
      <c r="N19" s="73"/>
      <c r="O19" s="73"/>
      <c r="P19" s="73"/>
    </row>
    <row r="20" spans="1:16" ht="15.75">
      <c r="A20" s="74"/>
      <c r="B20" s="210"/>
      <c r="C20" s="210"/>
      <c r="D20" s="210"/>
      <c r="E20" s="210"/>
      <c r="F20" s="210"/>
      <c r="G20" s="74"/>
      <c r="H20" s="107" t="s">
        <v>87</v>
      </c>
      <c r="I20" s="107"/>
      <c r="K20" s="71"/>
      <c r="M20" s="71"/>
      <c r="N20" s="71"/>
      <c r="O20" s="75"/>
    </row>
    <row r="21" spans="1:16" s="66" customFormat="1" ht="15" customHeight="1">
      <c r="A21" s="211" t="s">
        <v>88</v>
      </c>
      <c r="B21" s="212"/>
      <c r="C21" s="195" t="s">
        <v>111</v>
      </c>
      <c r="D21" s="195" t="s">
        <v>89</v>
      </c>
      <c r="E21" s="175" t="s">
        <v>123</v>
      </c>
      <c r="F21" s="211" t="s">
        <v>110</v>
      </c>
      <c r="G21" s="199" t="s">
        <v>90</v>
      </c>
      <c r="H21" s="180" t="s">
        <v>91</v>
      </c>
      <c r="I21" s="135"/>
    </row>
    <row r="22" spans="1:16" s="66" customFormat="1" ht="15" customHeight="1">
      <c r="A22" s="213"/>
      <c r="B22" s="214"/>
      <c r="C22" s="196"/>
      <c r="D22" s="196"/>
      <c r="E22" s="176"/>
      <c r="F22" s="213"/>
      <c r="G22" s="200"/>
      <c r="H22" s="180"/>
      <c r="I22" s="135"/>
    </row>
    <row r="23" spans="1:16" s="66" customFormat="1" ht="75" customHeight="1">
      <c r="A23" s="215"/>
      <c r="B23" s="216"/>
      <c r="C23" s="197"/>
      <c r="D23" s="197"/>
      <c r="E23" s="177"/>
      <c r="F23" s="215"/>
      <c r="G23" s="201"/>
      <c r="H23" s="180"/>
      <c r="I23" s="135"/>
    </row>
    <row r="24" spans="1:16" s="127" customFormat="1" ht="14.25">
      <c r="A24" s="178">
        <v>-234457.63590864005</v>
      </c>
      <c r="B24" s="179"/>
      <c r="C24" s="109">
        <v>67396.12</v>
      </c>
      <c r="D24" s="112">
        <v>67264.02</v>
      </c>
      <c r="E24" s="112">
        <v>23946.48</v>
      </c>
      <c r="F24" s="109">
        <f>C24-D24</f>
        <v>132.09999999999127</v>
      </c>
      <c r="G24" s="111">
        <v>27814</v>
      </c>
      <c r="H24" s="110">
        <f>A24+D24+E24-G24-F24</f>
        <v>-171193.23590864002</v>
      </c>
      <c r="I24" s="136"/>
      <c r="J24" s="126"/>
    </row>
    <row r="25" spans="1:16" ht="1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1"/>
      <c r="L25" s="71"/>
      <c r="M25" s="71"/>
      <c r="N25" s="71"/>
      <c r="O25" s="71"/>
      <c r="P25" s="71"/>
    </row>
    <row r="26" spans="1:16" ht="14.25">
      <c r="A26" s="64" t="s">
        <v>139</v>
      </c>
      <c r="B26" s="64"/>
      <c r="C26" s="64"/>
      <c r="D26" s="64"/>
      <c r="E26" s="64"/>
      <c r="F26" s="64"/>
      <c r="G26" s="78"/>
      <c r="H26" s="78"/>
      <c r="I26" s="64"/>
      <c r="J26" s="64"/>
      <c r="K26" s="66"/>
      <c r="L26" s="66"/>
      <c r="M26" s="66"/>
      <c r="N26" s="66"/>
      <c r="O26" s="66"/>
      <c r="P26" s="66"/>
    </row>
    <row r="27" spans="1:16" ht="14.25">
      <c r="A27" s="64" t="s">
        <v>113</v>
      </c>
      <c r="B27" s="64"/>
      <c r="C27" s="64"/>
      <c r="D27" s="64"/>
      <c r="E27" s="64"/>
      <c r="F27" s="64"/>
      <c r="G27" s="78"/>
      <c r="H27" s="78"/>
      <c r="I27" s="64"/>
      <c r="J27" s="66"/>
      <c r="K27" s="66"/>
      <c r="L27" s="66"/>
      <c r="M27" s="66"/>
      <c r="N27" s="66"/>
      <c r="O27" s="66"/>
    </row>
    <row r="28" spans="1:16" ht="15" customHeight="1">
      <c r="A28" s="181" t="s">
        <v>107</v>
      </c>
      <c r="B28" s="181"/>
      <c r="C28" s="181"/>
      <c r="D28" s="181"/>
      <c r="E28" s="181"/>
      <c r="F28" s="181"/>
      <c r="G28" s="181"/>
      <c r="H28" s="67"/>
      <c r="I28" s="67"/>
      <c r="J28" s="67"/>
      <c r="K28" s="67"/>
      <c r="L28" s="67"/>
      <c r="M28" s="67"/>
      <c r="N28" s="67"/>
      <c r="O28" s="67"/>
      <c r="P28" s="67"/>
    </row>
    <row r="29" spans="1:16" ht="14.25">
      <c r="A29" s="64" t="s">
        <v>108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ht="1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  <row r="31" spans="1:16" s="33" customFormat="1" ht="15.75">
      <c r="A31" s="183" t="s">
        <v>92</v>
      </c>
      <c r="B31" s="183"/>
      <c r="C31" s="183"/>
      <c r="D31" s="183"/>
      <c r="E31" s="183"/>
      <c r="F31" s="183"/>
      <c r="G31" s="183"/>
      <c r="H31" s="183"/>
      <c r="I31" s="94"/>
      <c r="J31" s="94"/>
    </row>
    <row r="32" spans="1:16" s="33" customFormat="1">
      <c r="A32" s="4"/>
      <c r="B32" s="3"/>
      <c r="C32" s="184"/>
      <c r="D32" s="184"/>
      <c r="E32" s="198"/>
      <c r="F32" s="198"/>
      <c r="G32" s="3"/>
      <c r="H32" s="108" t="s">
        <v>93</v>
      </c>
      <c r="I32" s="108"/>
    </row>
    <row r="33" spans="1:18" s="33" customFormat="1" ht="15.75">
      <c r="A33" s="186" t="s">
        <v>20</v>
      </c>
      <c r="B33" s="187"/>
      <c r="C33" s="153" t="s">
        <v>150</v>
      </c>
      <c r="D33" s="155"/>
      <c r="E33" s="155"/>
      <c r="F33" s="155"/>
      <c r="G33" s="154"/>
      <c r="H33" s="80" t="s">
        <v>94</v>
      </c>
      <c r="L33" s="105"/>
      <c r="M33" s="105"/>
      <c r="N33" s="105"/>
      <c r="O33" s="105"/>
      <c r="P33" s="105"/>
      <c r="Q33" s="105"/>
      <c r="R33" s="105"/>
    </row>
    <row r="34" spans="1:18" s="33" customFormat="1" ht="15" customHeight="1">
      <c r="A34" s="204" t="s">
        <v>106</v>
      </c>
      <c r="B34" s="205"/>
      <c r="C34" s="76" t="s">
        <v>122</v>
      </c>
      <c r="D34" s="77"/>
      <c r="E34" s="77"/>
      <c r="F34" s="77"/>
      <c r="G34" s="77"/>
      <c r="H34" s="130">
        <v>6932</v>
      </c>
      <c r="L34" s="105"/>
      <c r="M34" s="105"/>
      <c r="N34" s="105"/>
      <c r="O34" s="105"/>
      <c r="P34" s="105"/>
      <c r="Q34" s="105"/>
      <c r="R34" s="105"/>
    </row>
    <row r="35" spans="1:18" s="33" customFormat="1" ht="15" customHeight="1">
      <c r="A35" s="206"/>
      <c r="B35" s="207"/>
      <c r="C35" s="76" t="s">
        <v>112</v>
      </c>
      <c r="D35" s="77"/>
      <c r="E35" s="77"/>
      <c r="F35" s="77"/>
      <c r="G35" s="77"/>
      <c r="H35" s="130">
        <v>1627</v>
      </c>
      <c r="L35" s="105"/>
      <c r="M35" s="105"/>
      <c r="N35" s="105"/>
      <c r="O35" s="105"/>
      <c r="P35" s="105"/>
      <c r="Q35" s="105"/>
      <c r="R35" s="105"/>
    </row>
    <row r="36" spans="1:18" s="33" customFormat="1" ht="15" customHeight="1">
      <c r="A36" s="206"/>
      <c r="B36" s="207"/>
      <c r="C36" s="76" t="s">
        <v>148</v>
      </c>
      <c r="D36" s="77"/>
      <c r="E36" s="77"/>
      <c r="F36" s="77"/>
      <c r="G36" s="77"/>
      <c r="H36" s="130">
        <v>965</v>
      </c>
      <c r="L36" s="105"/>
      <c r="M36" s="105"/>
      <c r="N36" s="105"/>
      <c r="O36" s="105"/>
      <c r="P36" s="105"/>
      <c r="Q36" s="105"/>
      <c r="R36" s="105"/>
    </row>
    <row r="37" spans="1:18" s="33" customFormat="1" ht="15" customHeight="1">
      <c r="A37" s="206"/>
      <c r="B37" s="207"/>
      <c r="C37" s="189" t="s">
        <v>144</v>
      </c>
      <c r="D37" s="190"/>
      <c r="E37" s="190"/>
      <c r="F37" s="190"/>
      <c r="G37" s="191"/>
      <c r="H37" s="130">
        <v>18290</v>
      </c>
      <c r="L37" s="105"/>
      <c r="M37" s="105"/>
      <c r="N37" s="105"/>
      <c r="O37" s="105"/>
      <c r="P37" s="105"/>
      <c r="Q37" s="105"/>
      <c r="R37" s="105"/>
    </row>
    <row r="38" spans="1:18" s="33" customFormat="1" ht="15" customHeight="1">
      <c r="A38" s="206"/>
      <c r="B38" s="207"/>
      <c r="C38" s="76"/>
      <c r="D38" s="77"/>
      <c r="E38" s="77"/>
      <c r="F38" s="77"/>
      <c r="G38" s="129"/>
      <c r="H38" s="131">
        <f>SUM(SUM(H34:H37))</f>
        <v>27814</v>
      </c>
      <c r="K38" s="149"/>
      <c r="L38" s="105"/>
      <c r="M38" s="105"/>
      <c r="N38" s="105"/>
      <c r="O38" s="105"/>
      <c r="P38" s="105"/>
      <c r="Q38" s="105"/>
      <c r="R38" s="105"/>
    </row>
    <row r="39" spans="1:18" s="33" customFormat="1" ht="15" customHeight="1">
      <c r="A39" s="206"/>
      <c r="B39" s="207"/>
      <c r="C39" s="186" t="s">
        <v>151</v>
      </c>
      <c r="D39" s="187"/>
      <c r="E39" s="187"/>
      <c r="F39" s="187"/>
      <c r="G39" s="188"/>
      <c r="H39" s="130"/>
      <c r="L39" s="105"/>
      <c r="M39" s="105"/>
      <c r="N39" s="105"/>
      <c r="O39" s="105"/>
      <c r="P39" s="105"/>
      <c r="Q39" s="105"/>
      <c r="R39" s="105"/>
    </row>
    <row r="40" spans="1:18" s="33" customFormat="1" ht="15" customHeight="1">
      <c r="A40" s="206"/>
      <c r="B40" s="207"/>
      <c r="C40" s="76" t="s">
        <v>112</v>
      </c>
      <c r="D40" s="147"/>
      <c r="E40" s="147"/>
      <c r="F40" s="147"/>
      <c r="G40" s="148"/>
      <c r="H40" s="130">
        <f>5427+20239</f>
        <v>25666</v>
      </c>
      <c r="L40" s="105"/>
      <c r="M40" s="105"/>
      <c r="N40" s="105"/>
      <c r="O40" s="105"/>
      <c r="P40" s="105"/>
      <c r="Q40" s="105"/>
      <c r="R40" s="105"/>
    </row>
    <row r="41" spans="1:18" s="33" customFormat="1" ht="15" customHeight="1">
      <c r="A41" s="206"/>
      <c r="B41" s="207"/>
      <c r="C41" s="76" t="s">
        <v>149</v>
      </c>
      <c r="D41" s="147"/>
      <c r="E41" s="147"/>
      <c r="F41" s="147"/>
      <c r="G41" s="148"/>
      <c r="H41" s="130">
        <f>5527+10549+17497+1600</f>
        <v>35173</v>
      </c>
      <c r="L41" s="105"/>
      <c r="M41" s="105"/>
      <c r="N41" s="105"/>
      <c r="O41" s="105"/>
      <c r="P41" s="105"/>
      <c r="Q41" s="105"/>
      <c r="R41" s="105"/>
    </row>
    <row r="42" spans="1:18" s="33" customFormat="1" ht="15" customHeight="1">
      <c r="A42" s="208"/>
      <c r="B42" s="209"/>
      <c r="C42" s="189" t="s">
        <v>144</v>
      </c>
      <c r="D42" s="190"/>
      <c r="E42" s="190"/>
      <c r="F42" s="190"/>
      <c r="G42" s="191"/>
      <c r="H42" s="130">
        <f>17360+39370</f>
        <v>56730</v>
      </c>
      <c r="L42" s="105"/>
      <c r="M42" s="105"/>
      <c r="N42" s="105"/>
      <c r="O42" s="105"/>
      <c r="P42" s="105"/>
      <c r="Q42" s="105"/>
      <c r="R42" s="105"/>
    </row>
    <row r="43" spans="1:18">
      <c r="A43" s="1"/>
      <c r="B43" s="1"/>
      <c r="C43" s="1"/>
      <c r="D43" s="1"/>
      <c r="E43" s="81"/>
      <c r="F43" s="81"/>
      <c r="G43" s="81"/>
      <c r="H43" s="81"/>
      <c r="I43" s="81"/>
      <c r="J43" s="81"/>
    </row>
    <row r="44" spans="1:18" ht="42.75" customHeight="1">
      <c r="A44" s="181" t="s">
        <v>142</v>
      </c>
      <c r="B44" s="181"/>
      <c r="C44" s="181"/>
      <c r="D44" s="181"/>
      <c r="E44" s="181"/>
      <c r="F44" s="181"/>
      <c r="G44" s="181"/>
      <c r="H44" s="181"/>
      <c r="I44" s="67"/>
      <c r="J44" s="67"/>
    </row>
    <row r="45" spans="1:18">
      <c r="A45" s="1"/>
      <c r="B45" s="1"/>
      <c r="C45" s="1"/>
      <c r="D45" s="1"/>
      <c r="E45" s="81"/>
      <c r="F45" s="81"/>
      <c r="G45" s="81"/>
      <c r="H45" s="81"/>
      <c r="I45" s="81"/>
      <c r="J45" s="81"/>
    </row>
    <row r="46" spans="1:18" ht="33" customHeight="1">
      <c r="A46" s="182" t="s">
        <v>152</v>
      </c>
      <c r="B46" s="182"/>
      <c r="C46" s="182"/>
      <c r="D46" s="182"/>
      <c r="E46" s="182"/>
      <c r="F46" s="182"/>
      <c r="G46" s="182"/>
      <c r="H46" s="182"/>
      <c r="I46" s="139"/>
      <c r="J46" s="139"/>
      <c r="K46" s="73"/>
      <c r="L46" s="73"/>
      <c r="M46" s="73"/>
      <c r="N46" s="73"/>
      <c r="O46" s="73"/>
      <c r="P46" s="73"/>
    </row>
    <row r="47" spans="1:18" ht="15">
      <c r="A47" s="82"/>
      <c r="B47" s="82"/>
      <c r="C47" s="82"/>
      <c r="D47" s="82"/>
      <c r="E47" s="82"/>
      <c r="F47" s="82"/>
      <c r="G47" s="82"/>
      <c r="H47" s="83" t="s">
        <v>95</v>
      </c>
      <c r="J47" s="82"/>
      <c r="M47" s="82"/>
      <c r="N47" s="82"/>
      <c r="O47" s="82"/>
      <c r="P47" s="82"/>
    </row>
    <row r="48" spans="1:18" ht="15.75">
      <c r="A48" s="153" t="s">
        <v>20</v>
      </c>
      <c r="B48" s="154"/>
      <c r="C48" s="153" t="s">
        <v>150</v>
      </c>
      <c r="D48" s="155"/>
      <c r="E48" s="155"/>
      <c r="F48" s="155"/>
      <c r="G48" s="154"/>
      <c r="H48" s="80" t="s">
        <v>94</v>
      </c>
      <c r="I48" s="82"/>
      <c r="J48" s="82"/>
      <c r="K48" s="82"/>
      <c r="L48" s="82"/>
    </row>
    <row r="49" spans="1:17" ht="15" customHeight="1">
      <c r="A49" s="204" t="s">
        <v>106</v>
      </c>
      <c r="B49" s="205"/>
      <c r="C49" s="76" t="s">
        <v>36</v>
      </c>
      <c r="D49" s="113"/>
      <c r="E49" s="113"/>
      <c r="F49" s="113"/>
      <c r="G49" s="114"/>
      <c r="H49" s="132">
        <f>(1.45*108.04)*12+((1.2*439.8)+(1.44*439.8))*2</f>
        <v>4202.0400000000009</v>
      </c>
      <c r="I49" s="82"/>
      <c r="J49" s="82"/>
      <c r="K49" s="82"/>
      <c r="L49" s="82"/>
    </row>
    <row r="50" spans="1:17" ht="15" customHeight="1">
      <c r="A50" s="206"/>
      <c r="B50" s="207"/>
      <c r="C50" s="76" t="s">
        <v>143</v>
      </c>
      <c r="D50" s="113"/>
      <c r="E50" s="113"/>
      <c r="F50" s="113"/>
      <c r="G50" s="114"/>
      <c r="H50" s="132">
        <v>306</v>
      </c>
      <c r="I50" s="82"/>
      <c r="J50" s="82"/>
      <c r="K50" s="82"/>
      <c r="L50" s="82"/>
    </row>
    <row r="51" spans="1:17" ht="15">
      <c r="A51" s="206"/>
      <c r="B51" s="207"/>
      <c r="C51" s="160" t="s">
        <v>146</v>
      </c>
      <c r="D51" s="161"/>
      <c r="E51" s="161"/>
      <c r="F51" s="161"/>
      <c r="G51" s="162"/>
      <c r="H51" s="132">
        <f>2039+2406</f>
        <v>4445</v>
      </c>
      <c r="I51" s="82"/>
      <c r="J51" s="82"/>
      <c r="K51" s="82"/>
      <c r="L51" s="82"/>
    </row>
    <row r="52" spans="1:17" ht="15">
      <c r="A52" s="206"/>
      <c r="B52" s="207"/>
      <c r="C52" s="217" t="s">
        <v>151</v>
      </c>
      <c r="D52" s="218"/>
      <c r="E52" s="218"/>
      <c r="F52" s="218"/>
      <c r="G52" s="219"/>
      <c r="H52" s="132"/>
      <c r="I52" s="82"/>
      <c r="J52" s="82"/>
      <c r="K52" s="82"/>
      <c r="L52" s="82"/>
    </row>
    <row r="53" spans="1:17" ht="14.25">
      <c r="A53" s="208"/>
      <c r="B53" s="209"/>
      <c r="C53" s="157" t="s">
        <v>96</v>
      </c>
      <c r="D53" s="158"/>
      <c r="E53" s="158"/>
      <c r="F53" s="158"/>
      <c r="G53" s="159"/>
      <c r="H53" s="132">
        <v>4040.59</v>
      </c>
      <c r="I53" s="81"/>
      <c r="J53" s="81"/>
    </row>
    <row r="54" spans="1:17">
      <c r="A54" s="1"/>
      <c r="B54" s="1"/>
      <c r="C54" s="1"/>
      <c r="D54" s="1"/>
      <c r="E54" s="81"/>
      <c r="F54" s="81"/>
      <c r="G54" s="81"/>
      <c r="H54" s="81"/>
      <c r="I54" s="81"/>
      <c r="J54" s="81"/>
    </row>
    <row r="55" spans="1:17">
      <c r="A55" s="105" t="s">
        <v>4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</row>
    <row r="56" spans="1:17" ht="18" customHeight="1">
      <c r="A56" s="156" t="s">
        <v>19</v>
      </c>
      <c r="B56" s="156"/>
      <c r="C56" s="156"/>
      <c r="D56" s="156"/>
      <c r="E56" s="156"/>
      <c r="F56" s="156"/>
      <c r="G56" s="156"/>
      <c r="H56" s="156"/>
      <c r="I56" s="45"/>
      <c r="J56" s="45"/>
    </row>
    <row r="57" spans="1:17" ht="12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7" ht="15.75">
      <c r="A58" s="166" t="s">
        <v>17</v>
      </c>
      <c r="B58" s="166"/>
      <c r="C58" s="166"/>
      <c r="D58" s="166"/>
      <c r="E58" s="166"/>
      <c r="F58" s="166"/>
      <c r="G58" s="166"/>
      <c r="H58" s="166"/>
      <c r="I58" s="73"/>
      <c r="J58" s="73"/>
    </row>
    <row r="59" spans="1:17" ht="15.75">
      <c r="A59" s="11"/>
      <c r="B59" s="11"/>
      <c r="C59" s="11"/>
      <c r="D59" s="11"/>
      <c r="E59" s="11"/>
      <c r="F59" s="11"/>
      <c r="G59" s="11"/>
      <c r="H59" s="83" t="s">
        <v>97</v>
      </c>
      <c r="J59" s="11"/>
    </row>
    <row r="60" spans="1:17" ht="15.75">
      <c r="A60" s="167" t="s">
        <v>18</v>
      </c>
      <c r="B60" s="167"/>
      <c r="C60" s="167"/>
      <c r="D60" s="167"/>
      <c r="E60" s="167"/>
      <c r="F60" s="167"/>
      <c r="G60" s="168"/>
      <c r="H60" s="84">
        <f>SUM(H73:H84)+H62+H68</f>
        <v>720219.88342622877</v>
      </c>
      <c r="I60" s="85"/>
      <c r="J60" s="85"/>
    </row>
    <row r="61" spans="1:17" ht="15">
      <c r="A61" s="86" t="s">
        <v>5</v>
      </c>
      <c r="B61" s="169" t="s">
        <v>6</v>
      </c>
      <c r="C61" s="170"/>
      <c r="D61" s="170"/>
      <c r="E61" s="170"/>
      <c r="F61" s="170"/>
      <c r="G61" s="171"/>
      <c r="H61" s="87" t="s">
        <v>7</v>
      </c>
      <c r="I61" s="88"/>
      <c r="K61" s="116">
        <f>Основное!$D$7*Основное!L32</f>
        <v>6529.8682575604134</v>
      </c>
    </row>
    <row r="62" spans="1:17" ht="15.75">
      <c r="A62" s="89" t="s">
        <v>8</v>
      </c>
      <c r="B62" s="76" t="s">
        <v>9</v>
      </c>
      <c r="C62" s="77"/>
      <c r="D62" s="77"/>
      <c r="E62" s="77"/>
      <c r="F62" s="77"/>
      <c r="G62" s="77"/>
      <c r="H62" s="133">
        <f>SUM(H63:H67)</f>
        <v>16807.868257560414</v>
      </c>
      <c r="I62" s="74"/>
    </row>
    <row r="63" spans="1:17" ht="15">
      <c r="A63" s="89"/>
      <c r="B63" s="76" t="s">
        <v>114</v>
      </c>
      <c r="C63" s="77"/>
      <c r="D63" s="77"/>
      <c r="E63" s="77"/>
      <c r="F63" s="77"/>
      <c r="G63" s="77"/>
      <c r="H63" s="132">
        <v>908</v>
      </c>
      <c r="I63" s="74"/>
      <c r="K63" s="151"/>
      <c r="L63" s="151"/>
      <c r="M63" s="151"/>
      <c r="N63" s="151"/>
      <c r="O63" s="151"/>
      <c r="P63" s="151"/>
      <c r="Q63" s="151"/>
    </row>
    <row r="64" spans="1:17" ht="15">
      <c r="A64" s="89"/>
      <c r="B64" s="76" t="s">
        <v>147</v>
      </c>
      <c r="C64" s="77"/>
      <c r="D64" s="77"/>
      <c r="E64" s="77"/>
      <c r="F64" s="77"/>
      <c r="G64" s="77"/>
      <c r="H64" s="132">
        <v>6932</v>
      </c>
      <c r="I64" s="74"/>
      <c r="K64" s="117"/>
      <c r="L64" s="117"/>
      <c r="M64" s="117"/>
      <c r="N64" s="117"/>
      <c r="O64" s="117"/>
      <c r="P64" s="117"/>
      <c r="Q64" s="117"/>
    </row>
    <row r="65" spans="1:22" ht="15">
      <c r="A65" s="89"/>
      <c r="B65" s="76" t="s">
        <v>121</v>
      </c>
      <c r="C65" s="77"/>
      <c r="D65" s="77"/>
      <c r="E65" s="77"/>
      <c r="F65" s="77"/>
      <c r="G65" s="77"/>
      <c r="H65" s="132">
        <v>542</v>
      </c>
      <c r="I65" s="74"/>
      <c r="K65" s="117"/>
      <c r="L65" s="117"/>
      <c r="M65" s="117"/>
      <c r="N65" s="117"/>
      <c r="O65" s="117"/>
      <c r="P65" s="117"/>
      <c r="Q65" s="117"/>
    </row>
    <row r="66" spans="1:22" ht="15">
      <c r="A66" s="89"/>
      <c r="B66" s="76" t="s">
        <v>127</v>
      </c>
      <c r="C66" s="77"/>
      <c r="D66" s="77"/>
      <c r="E66" s="77"/>
      <c r="F66" s="77"/>
      <c r="G66" s="77"/>
      <c r="H66" s="132">
        <f>999+897</f>
        <v>1896</v>
      </c>
      <c r="I66" s="74"/>
      <c r="K66" s="151"/>
      <c r="L66" s="151"/>
      <c r="M66" s="151"/>
      <c r="N66" s="151"/>
      <c r="O66" s="151"/>
      <c r="P66" s="151"/>
      <c r="Q66" s="151"/>
    </row>
    <row r="67" spans="1:22" ht="50.25" customHeight="1">
      <c r="A67" s="89"/>
      <c r="B67" s="173" t="s">
        <v>128</v>
      </c>
      <c r="C67" s="174"/>
      <c r="D67" s="174"/>
      <c r="E67" s="174"/>
      <c r="F67" s="174"/>
      <c r="G67" s="174"/>
      <c r="H67" s="132">
        <f>K61</f>
        <v>6529.8682575604134</v>
      </c>
      <c r="I67" s="74"/>
      <c r="K67" s="151"/>
      <c r="L67" s="151"/>
      <c r="M67" s="151"/>
      <c r="N67" s="151"/>
      <c r="O67" s="151"/>
      <c r="P67" s="151"/>
      <c r="Q67" s="151"/>
    </row>
    <row r="68" spans="1:22" ht="15.75">
      <c r="A68" s="89" t="s">
        <v>10</v>
      </c>
      <c r="B68" s="76" t="s">
        <v>42</v>
      </c>
      <c r="C68" s="77"/>
      <c r="D68" s="77"/>
      <c r="E68" s="77"/>
      <c r="F68" s="77"/>
      <c r="G68" s="77"/>
      <c r="H68" s="133">
        <f>SUM(H69:H72)</f>
        <v>29480.287443428711</v>
      </c>
      <c r="I68" s="74"/>
      <c r="K68" s="151"/>
      <c r="L68" s="151"/>
      <c r="M68" s="151"/>
      <c r="N68" s="151"/>
      <c r="O68" s="151"/>
      <c r="P68" s="151"/>
      <c r="Q68" s="151"/>
    </row>
    <row r="69" spans="1:22" ht="15">
      <c r="A69" s="89"/>
      <c r="B69" s="128" t="s">
        <v>124</v>
      </c>
      <c r="C69" s="77"/>
      <c r="D69" s="77"/>
      <c r="E69" s="77"/>
      <c r="F69" s="77"/>
      <c r="G69" s="77"/>
      <c r="H69" s="132">
        <v>18290</v>
      </c>
      <c r="I69" s="74"/>
      <c r="K69" s="151"/>
      <c r="L69" s="151"/>
      <c r="M69" s="151"/>
      <c r="N69" s="151"/>
      <c r="O69" s="151"/>
      <c r="P69" s="151"/>
      <c r="Q69" s="151"/>
    </row>
    <row r="70" spans="1:22" ht="15">
      <c r="A70" s="89"/>
      <c r="B70" s="157" t="s">
        <v>129</v>
      </c>
      <c r="C70" s="158"/>
      <c r="D70" s="158"/>
      <c r="E70" s="158"/>
      <c r="F70" s="158"/>
      <c r="G70" s="158"/>
      <c r="H70" s="90">
        <f>Основное!$D$7*Основное!L33</f>
        <v>5120.1665677682004</v>
      </c>
      <c r="I70" s="74"/>
      <c r="K70" s="151"/>
      <c r="L70" s="151"/>
      <c r="M70" s="151"/>
      <c r="N70" s="151"/>
      <c r="O70" s="151"/>
      <c r="P70" s="151"/>
      <c r="Q70" s="151"/>
    </row>
    <row r="71" spans="1:22" ht="15">
      <c r="A71" s="89"/>
      <c r="B71" s="115" t="s">
        <v>145</v>
      </c>
      <c r="C71" s="113"/>
      <c r="D71" s="113"/>
      <c r="E71" s="113"/>
      <c r="F71" s="113"/>
      <c r="G71" s="113"/>
      <c r="H71" s="90">
        <f>Основное!$D$7*Основное!P33</f>
        <v>3019.8088778411598</v>
      </c>
      <c r="I71" s="74"/>
      <c r="K71" s="117"/>
      <c r="L71" s="117"/>
      <c r="M71" s="117"/>
      <c r="N71" s="117"/>
      <c r="O71" s="117"/>
      <c r="P71" s="117"/>
      <c r="Q71" s="117"/>
    </row>
    <row r="72" spans="1:22" ht="15">
      <c r="A72" s="89"/>
      <c r="B72" s="76" t="s">
        <v>130</v>
      </c>
      <c r="C72" s="106"/>
      <c r="D72" s="106"/>
      <c r="E72" s="106"/>
      <c r="F72" s="106"/>
      <c r="G72" s="106"/>
      <c r="H72" s="90">
        <f>Основное!$D$7*Основное!N33</f>
        <v>3050.3119978193531</v>
      </c>
      <c r="I72" s="74"/>
      <c r="K72" s="151"/>
      <c r="L72" s="151"/>
      <c r="M72" s="151"/>
      <c r="N72" s="151"/>
      <c r="O72" s="151"/>
      <c r="P72" s="151"/>
      <c r="Q72" s="151"/>
    </row>
    <row r="73" spans="1:22" ht="14.25">
      <c r="A73" s="89">
        <v>3</v>
      </c>
      <c r="B73" s="76" t="s">
        <v>11</v>
      </c>
      <c r="C73" s="77"/>
      <c r="D73" s="77"/>
      <c r="E73" s="77"/>
      <c r="F73" s="77"/>
      <c r="G73" s="77"/>
      <c r="H73" s="132">
        <f>Основное!$D$7*Основное!I35</f>
        <v>26736.877966543132</v>
      </c>
      <c r="I73" s="91"/>
      <c r="J73" s="91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</row>
    <row r="74" spans="1:22" ht="15">
      <c r="A74" s="89">
        <v>4</v>
      </c>
      <c r="B74" s="76" t="s">
        <v>12</v>
      </c>
      <c r="C74" s="77"/>
      <c r="D74" s="77"/>
      <c r="E74" s="77"/>
      <c r="F74" s="77"/>
      <c r="G74" s="77"/>
      <c r="H74" s="132">
        <f>Основное!$D$7*Основное!I37</f>
        <v>96251.244238733518</v>
      </c>
      <c r="I74" s="74"/>
    </row>
    <row r="75" spans="1:22" ht="15">
      <c r="A75" s="89">
        <v>5</v>
      </c>
      <c r="B75" s="76" t="s">
        <v>98</v>
      </c>
      <c r="C75" s="77"/>
      <c r="D75" s="77"/>
      <c r="E75" s="77"/>
      <c r="F75" s="77"/>
      <c r="G75" s="77"/>
      <c r="H75" s="132">
        <f>Основное!$D$7*Основное!I38</f>
        <v>9232.9240223708766</v>
      </c>
      <c r="I75" s="74"/>
    </row>
    <row r="76" spans="1:22" ht="15">
      <c r="A76" s="89">
        <v>6</v>
      </c>
      <c r="B76" s="76" t="s">
        <v>13</v>
      </c>
      <c r="C76" s="77"/>
      <c r="D76" s="77"/>
      <c r="E76" s="77"/>
      <c r="F76" s="77"/>
      <c r="G76" s="77"/>
      <c r="H76" s="132">
        <f>Основное!$D$7*Основное!I39</f>
        <v>46323.083820141088</v>
      </c>
      <c r="I76" s="74"/>
    </row>
    <row r="77" spans="1:22" ht="15">
      <c r="A77" s="89">
        <v>7</v>
      </c>
      <c r="B77" s="76" t="s">
        <v>38</v>
      </c>
      <c r="C77" s="77"/>
      <c r="D77" s="77"/>
      <c r="E77" s="77"/>
      <c r="F77" s="77"/>
      <c r="G77" s="77"/>
      <c r="H77" s="132">
        <f>Основное!$D$7*Основное!I40</f>
        <v>112178.18688003316</v>
      </c>
      <c r="I77" s="74"/>
    </row>
    <row r="78" spans="1:22" ht="15">
      <c r="A78" s="89">
        <v>8</v>
      </c>
      <c r="B78" s="76" t="s">
        <v>43</v>
      </c>
      <c r="C78" s="77"/>
      <c r="D78" s="77"/>
      <c r="E78" s="77"/>
      <c r="F78" s="77"/>
      <c r="G78" s="77"/>
      <c r="H78" s="132">
        <f>Основное!$D$7*Основное!I41</f>
        <v>19545.963523169583</v>
      </c>
      <c r="I78" s="74"/>
    </row>
    <row r="79" spans="1:22" ht="15">
      <c r="A79" s="89">
        <v>9</v>
      </c>
      <c r="B79" s="76" t="s">
        <v>35</v>
      </c>
      <c r="C79" s="77"/>
      <c r="D79" s="77"/>
      <c r="E79" s="77"/>
      <c r="F79" s="77"/>
      <c r="G79" s="77"/>
      <c r="H79" s="132">
        <f>Основное!$D$7*Основное!I42</f>
        <v>8700.056304294676</v>
      </c>
      <c r="I79" s="74"/>
    </row>
    <row r="80" spans="1:22" ht="15">
      <c r="A80" s="89">
        <v>10</v>
      </c>
      <c r="B80" s="76" t="s">
        <v>41</v>
      </c>
      <c r="C80" s="77"/>
      <c r="D80" s="77"/>
      <c r="E80" s="77"/>
      <c r="F80" s="77"/>
      <c r="G80" s="77"/>
      <c r="H80" s="132">
        <f>Основное!$D$7*Основное!I43</f>
        <v>6313.4486213151304</v>
      </c>
      <c r="I80" s="74"/>
    </row>
    <row r="81" spans="1:15" ht="15">
      <c r="A81" s="89">
        <v>11</v>
      </c>
      <c r="B81" s="76" t="s">
        <v>14</v>
      </c>
      <c r="C81" s="77"/>
      <c r="D81" s="77"/>
      <c r="E81" s="77"/>
      <c r="F81" s="77"/>
      <c r="G81" s="77"/>
      <c r="H81" s="132">
        <f>Основное!$D$7*Основное!I44</f>
        <v>280912.29566340632</v>
      </c>
      <c r="I81" s="74"/>
    </row>
    <row r="82" spans="1:15" ht="15">
      <c r="A82" s="89">
        <v>12</v>
      </c>
      <c r="B82" s="76" t="s">
        <v>34</v>
      </c>
      <c r="C82" s="77"/>
      <c r="D82" s="77"/>
      <c r="E82" s="77"/>
      <c r="F82" s="77"/>
      <c r="G82" s="77"/>
      <c r="H82" s="132">
        <f>Основное!$D$7*Основное!I45</f>
        <v>57818.424251294578</v>
      </c>
      <c r="I82" s="74"/>
    </row>
    <row r="83" spans="1:15" ht="15">
      <c r="A83" s="89">
        <v>13</v>
      </c>
      <c r="B83" s="76" t="s">
        <v>28</v>
      </c>
      <c r="C83" s="77"/>
      <c r="D83" s="77"/>
      <c r="E83" s="77"/>
      <c r="F83" s="77"/>
      <c r="G83" s="77"/>
      <c r="H83" s="132">
        <f>Основное!$D$7*Основное!I46</f>
        <v>7625.3660236343931</v>
      </c>
      <c r="I83" s="74"/>
    </row>
    <row r="84" spans="1:15" ht="15">
      <c r="A84" s="89">
        <v>14</v>
      </c>
      <c r="B84" s="76" t="s">
        <v>153</v>
      </c>
      <c r="C84" s="77"/>
      <c r="D84" s="77"/>
      <c r="E84" s="77"/>
      <c r="F84" s="77"/>
      <c r="G84" s="77"/>
      <c r="H84" s="132">
        <f>Основное!$D$7*Основное!I47</f>
        <v>2293.8564103029953</v>
      </c>
      <c r="I84" s="74"/>
    </row>
    <row r="85" spans="1:15">
      <c r="A85" s="5"/>
      <c r="B85" s="5"/>
      <c r="C85" s="5"/>
      <c r="D85" s="5"/>
      <c r="E85" s="5"/>
      <c r="F85" s="5"/>
      <c r="G85" s="5"/>
      <c r="H85" s="2"/>
      <c r="I85" s="91"/>
      <c r="J85" s="91"/>
    </row>
    <row r="86" spans="1:15" s="33" customFormat="1" ht="26.25" customHeight="1">
      <c r="A86" s="192" t="s">
        <v>126</v>
      </c>
      <c r="B86" s="192"/>
      <c r="C86" s="192"/>
      <c r="D86" s="192"/>
      <c r="E86" s="192"/>
      <c r="F86" s="192"/>
      <c r="G86" s="192"/>
      <c r="H86" s="192"/>
      <c r="I86" s="140"/>
      <c r="J86" s="140"/>
      <c r="K86" s="92"/>
    </row>
    <row r="87" spans="1:15" s="33" customFormat="1">
      <c r="A87" s="17"/>
      <c r="B87" s="152"/>
      <c r="C87" s="152"/>
      <c r="D87" s="152"/>
      <c r="E87" s="152"/>
      <c r="F87" s="152"/>
      <c r="G87" s="152"/>
      <c r="H87" s="152"/>
      <c r="I87" s="93"/>
      <c r="J87" s="93"/>
    </row>
    <row r="88" spans="1:15" s="33" customFormat="1" ht="15.75">
      <c r="A88" s="183" t="s">
        <v>117</v>
      </c>
      <c r="B88" s="183"/>
      <c r="C88" s="183"/>
      <c r="D88" s="183"/>
      <c r="E88" s="183"/>
      <c r="F88" s="183"/>
      <c r="G88" s="17"/>
      <c r="I88" s="17"/>
    </row>
    <row r="89" spans="1:15" s="33" customFormat="1" ht="15.75">
      <c r="A89" s="88"/>
      <c r="B89" s="88"/>
      <c r="C89" s="88"/>
      <c r="D89" s="88"/>
      <c r="E89" s="94"/>
      <c r="F89" s="92"/>
      <c r="G89" s="95" t="s">
        <v>99</v>
      </c>
      <c r="H89" s="93"/>
      <c r="I89" s="93"/>
    </row>
    <row r="90" spans="1:15" s="33" customFormat="1" ht="34.5" customHeight="1">
      <c r="A90" s="120" t="s">
        <v>119</v>
      </c>
      <c r="B90" s="119" t="s">
        <v>118</v>
      </c>
      <c r="C90" s="118" t="s">
        <v>100</v>
      </c>
      <c r="D90" s="124" t="s">
        <v>115</v>
      </c>
      <c r="E90" s="124" t="s">
        <v>116</v>
      </c>
      <c r="F90" s="125" t="s">
        <v>120</v>
      </c>
      <c r="I90" s="93"/>
    </row>
    <row r="91" spans="1:15" s="122" customFormat="1" ht="14.25">
      <c r="A91" s="110">
        <v>1026.48</v>
      </c>
      <c r="B91" s="123">
        <v>4320</v>
      </c>
      <c r="C91" s="110">
        <v>6000</v>
      </c>
      <c r="D91" s="112">
        <v>6000</v>
      </c>
      <c r="E91" s="112">
        <v>6600</v>
      </c>
      <c r="F91" s="112">
        <f>SUM(A91:E91)</f>
        <v>23946.48</v>
      </c>
      <c r="G91" s="121"/>
      <c r="H91" s="121"/>
      <c r="I91" s="121"/>
    </row>
    <row r="92" spans="1:15" s="33" customFormat="1" ht="15">
      <c r="A92" s="96"/>
      <c r="B92" s="96"/>
      <c r="C92" s="97"/>
      <c r="D92" s="97"/>
      <c r="E92" s="97"/>
      <c r="F92" s="97"/>
      <c r="G92" s="92"/>
      <c r="H92" s="93"/>
      <c r="I92" s="93"/>
      <c r="J92" s="93"/>
    </row>
    <row r="93" spans="1:15" s="33" customFormat="1" ht="93" customHeight="1">
      <c r="A93" s="202" t="s">
        <v>154</v>
      </c>
      <c r="B93" s="202"/>
      <c r="C93" s="202"/>
      <c r="D93" s="202"/>
      <c r="E93" s="202"/>
      <c r="F93" s="202"/>
      <c r="G93" s="202"/>
      <c r="H93" s="202"/>
      <c r="I93" s="98"/>
      <c r="J93" s="98"/>
      <c r="K93" s="98"/>
      <c r="L93" s="98"/>
    </row>
    <row r="94" spans="1:15" ht="60.75" customHeight="1">
      <c r="A94" s="185" t="s">
        <v>155</v>
      </c>
      <c r="B94" s="185"/>
      <c r="C94" s="185"/>
      <c r="D94" s="185"/>
      <c r="E94" s="185"/>
      <c r="F94" s="185"/>
      <c r="G94" s="185"/>
      <c r="H94" s="185"/>
      <c r="I94" s="99"/>
      <c r="J94" s="99"/>
      <c r="K94" s="99"/>
      <c r="L94" s="99"/>
      <c r="M94" s="99"/>
      <c r="N94" s="99"/>
      <c r="O94" s="99"/>
    </row>
    <row r="95" spans="1:15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</row>
    <row r="96" spans="1:15" ht="15">
      <c r="A96" s="203" t="s">
        <v>72</v>
      </c>
      <c r="B96" s="203"/>
      <c r="C96" s="203"/>
      <c r="D96" s="203"/>
      <c r="E96" s="203"/>
      <c r="F96" s="203"/>
      <c r="G96" s="203"/>
      <c r="H96" s="203"/>
      <c r="I96" s="134"/>
      <c r="J96" s="101"/>
      <c r="K96" s="101"/>
      <c r="L96" s="101"/>
      <c r="M96" s="101"/>
      <c r="N96" s="101"/>
      <c r="O96" s="101"/>
    </row>
    <row r="97" spans="1:15" ht="15">
      <c r="A97" s="203" t="s">
        <v>104</v>
      </c>
      <c r="B97" s="203"/>
      <c r="C97" s="203"/>
      <c r="D97" s="203"/>
      <c r="E97" s="203"/>
      <c r="F97" s="203"/>
      <c r="G97" s="203"/>
      <c r="H97" s="203"/>
      <c r="I97" s="134"/>
      <c r="J97" s="101"/>
      <c r="K97" s="101"/>
      <c r="L97" s="101"/>
      <c r="M97" s="101"/>
      <c r="N97" s="101"/>
      <c r="O97" s="101"/>
    </row>
    <row r="98" spans="1:15" ht="14.25">
      <c r="A98" s="163" t="s">
        <v>101</v>
      </c>
      <c r="B98" s="163"/>
      <c r="C98" s="163"/>
      <c r="D98" s="163"/>
      <c r="E98" s="163"/>
      <c r="F98" s="163"/>
      <c r="G98" s="163"/>
      <c r="H98" s="163"/>
      <c r="I98" s="102"/>
      <c r="J98" s="102"/>
      <c r="K98" s="102"/>
      <c r="L98" s="102"/>
      <c r="M98" s="102"/>
      <c r="N98" s="102"/>
      <c r="O98" s="102"/>
    </row>
    <row r="99" spans="1:15" ht="15">
      <c r="A99" s="164" t="s">
        <v>105</v>
      </c>
      <c r="B99" s="164"/>
      <c r="C99" s="164"/>
      <c r="D99" s="164"/>
      <c r="E99" s="164"/>
      <c r="F99" s="164"/>
      <c r="G99" s="164"/>
      <c r="H99" s="164"/>
      <c r="I99" s="141"/>
      <c r="J99" s="103"/>
      <c r="K99" s="103"/>
      <c r="L99" s="103"/>
      <c r="M99" s="103"/>
      <c r="N99" s="103"/>
      <c r="O99" s="103"/>
    </row>
    <row r="100" spans="1:15" ht="15">
      <c r="A100" s="165" t="s">
        <v>102</v>
      </c>
      <c r="B100" s="165"/>
      <c r="C100" s="165"/>
      <c r="D100" s="165"/>
      <c r="E100" s="165"/>
      <c r="F100" s="165"/>
      <c r="G100" s="165"/>
      <c r="H100" s="165"/>
      <c r="I100" s="142"/>
      <c r="J100" s="104"/>
      <c r="K100" s="104"/>
      <c r="L100" s="104"/>
      <c r="M100" s="104"/>
      <c r="N100" s="104"/>
      <c r="O100" s="104"/>
    </row>
  </sheetData>
  <mergeCells count="57">
    <mergeCell ref="A93:H93"/>
    <mergeCell ref="A96:H96"/>
    <mergeCell ref="A97:H97"/>
    <mergeCell ref="A34:B42"/>
    <mergeCell ref="B20:F20"/>
    <mergeCell ref="A21:B23"/>
    <mergeCell ref="C52:G52"/>
    <mergeCell ref="A49:B53"/>
    <mergeCell ref="C21:C23"/>
    <mergeCell ref="F21:F23"/>
    <mergeCell ref="C42:G42"/>
    <mergeCell ref="A28:G28"/>
    <mergeCell ref="D21:D23"/>
    <mergeCell ref="E32:F32"/>
    <mergeCell ref="A33:B33"/>
    <mergeCell ref="C33:G33"/>
    <mergeCell ref="G21:G23"/>
    <mergeCell ref="A94:H94"/>
    <mergeCell ref="C39:G39"/>
    <mergeCell ref="C37:G37"/>
    <mergeCell ref="A86:H86"/>
    <mergeCell ref="A88:F88"/>
    <mergeCell ref="A1:H1"/>
    <mergeCell ref="A2:H2"/>
    <mergeCell ref="A3:H3"/>
    <mergeCell ref="A19:H19"/>
    <mergeCell ref="A17:H17"/>
    <mergeCell ref="E5:H7"/>
    <mergeCell ref="K69:Q69"/>
    <mergeCell ref="B67:G67"/>
    <mergeCell ref="E21:E23"/>
    <mergeCell ref="A24:B24"/>
    <mergeCell ref="H21:H23"/>
    <mergeCell ref="A44:H44"/>
    <mergeCell ref="A46:H46"/>
    <mergeCell ref="A31:H31"/>
    <mergeCell ref="C32:D32"/>
    <mergeCell ref="A98:H98"/>
    <mergeCell ref="A99:H99"/>
    <mergeCell ref="A100:H100"/>
    <mergeCell ref="B70:G70"/>
    <mergeCell ref="A58:H58"/>
    <mergeCell ref="K70:Q70"/>
    <mergeCell ref="A60:G60"/>
    <mergeCell ref="B61:G61"/>
    <mergeCell ref="K63:Q63"/>
    <mergeCell ref="K68:Q68"/>
    <mergeCell ref="K72:Q72"/>
    <mergeCell ref="K73:V73"/>
    <mergeCell ref="B87:H87"/>
    <mergeCell ref="K66:Q66"/>
    <mergeCell ref="K67:Q67"/>
    <mergeCell ref="A48:B48"/>
    <mergeCell ref="C48:G48"/>
    <mergeCell ref="A56:H56"/>
    <mergeCell ref="C53:G53"/>
    <mergeCell ref="C51:G51"/>
  </mergeCells>
  <phoneticPr fontId="11" type="noConversion"/>
  <hyperlinks>
    <hyperlink ref="A98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6" orientation="portrait" verticalDpi="360" r:id="rId2"/>
  <headerFooter alignWithMargins="0"/>
  <rowBreaks count="1" manualBreakCount="1">
    <brk id="5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Основное</vt:lpstr>
      <vt:lpstr>с ОПУ</vt:lpstr>
      <vt:lpstr>Мира 1</vt:lpstr>
      <vt:lpstr>'Мира 1'!Область_печати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2018-03-27T09:30:46Z</cp:lastPrinted>
  <dcterms:created xsi:type="dcterms:W3CDTF">2011-03-16T07:53:38Z</dcterms:created>
  <dcterms:modified xsi:type="dcterms:W3CDTF">2018-03-28T09:38:37Z</dcterms:modified>
</cp:coreProperties>
</file>