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51" sheetId="49" r:id="rId3"/>
  </sheets>
  <definedNames>
    <definedName name="_xlnm.Print_Area" localSheetId="0">Основное!$A$1:$J$30</definedName>
    <definedName name="_xlnm.Print_Area" localSheetId="2">'Энергетиков 51'!$A$1:$H$97</definedName>
  </definedNames>
  <calcPr calcId="124519"/>
</workbook>
</file>

<file path=xl/calcChain.xml><?xml version="1.0" encoding="utf-8"?>
<calcChain xmlns="http://schemas.openxmlformats.org/spreadsheetml/2006/main">
  <c r="H88" i="49"/>
  <c r="H24"/>
  <c r="H37"/>
  <c r="H67"/>
  <c r="H68"/>
  <c r="H70"/>
  <c r="H51"/>
  <c r="H41" i="4"/>
  <c r="H66" i="49"/>
  <c r="H62" s="1"/>
  <c r="H79"/>
  <c r="H78"/>
  <c r="H32" i="4"/>
  <c r="H34"/>
  <c r="H45"/>
  <c r="H47"/>
  <c r="H46"/>
  <c r="H43"/>
  <c r="H42"/>
  <c r="H65" i="49"/>
  <c r="H49"/>
  <c r="H50"/>
  <c r="H42"/>
  <c r="H41"/>
  <c r="H64"/>
  <c r="H36"/>
  <c r="H34"/>
  <c r="H63"/>
  <c r="H35"/>
  <c r="H40"/>
  <c r="H39"/>
  <c r="F24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H76" i="49"/>
  <c r="H75"/>
  <c r="H74"/>
  <c r="H73"/>
  <c r="H72"/>
  <c r="H71"/>
  <c r="G26" i="4"/>
  <c r="G30"/>
  <c r="H69" i="49"/>
  <c r="E14" i="62"/>
  <c r="D14"/>
  <c r="H81" i="49"/>
  <c r="H80"/>
  <c r="H77"/>
  <c r="K36" i="4"/>
  <c r="H60" i="49" l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<sst xmlns="http://schemas.openxmlformats.org/spreadsheetml/2006/main" count="228" uniqueCount="169">
  <si>
    <t xml:space="preserve">ремонт электрооборудования </t>
  </si>
  <si>
    <t>Замена электрооборудования (эл.лампы)</t>
  </si>
  <si>
    <t>Дополнительные доходы (реклама в лифте,размещение оборудования сотовой связи),руб.</t>
  </si>
  <si>
    <t>содержание (лампы)</t>
  </si>
  <si>
    <t>Общая площадь квартир -6421,60 кв.м.</t>
  </si>
  <si>
    <t>Общая площадь дома - 7795,80 кв. м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</si>
  <si>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</si>
  <si>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Доходы полученные от размещения рекламы и предоставления места под аренду в многоквартирном доме №51 по ул.Энергетиков представлены в таблице №5</t>
  </si>
  <si>
    <t>Обслуживание ОПУ по ГВС, ХВС</t>
  </si>
  <si>
    <t>0,66 руб/м²</t>
  </si>
  <si>
    <t>Окраска мусорных контейнеров,скамеек,дверей</t>
  </si>
  <si>
    <t>Смена доводчика</t>
  </si>
  <si>
    <t>Замена светильников,трансорматор,эл.сч.,кронштейн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</si>
  <si>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</si>
  <si>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</si>
  <si>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</si>
  <si>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</si>
  <si>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</si>
  <si>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</si>
  <si>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</si>
  <si>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t>Движение денежных средств по статье текущий ремонт за 2018г.</t>
  </si>
  <si>
    <t xml:space="preserve">В 2018году были произведены следующие виды работ по текущему ремонту </t>
  </si>
  <si>
    <t>1,97 руб/м²</t>
  </si>
  <si>
    <t>12,89 руб/м²</t>
  </si>
  <si>
    <r>
      <t xml:space="preserve">Тариф на содержание и текущий ремонт общего имущества, утвержденный постановлением Администрации г. Курчатова №594 от 30.05.2018 г.  и общим собранием собственников: </t>
    </r>
    <r>
      <rPr>
        <b/>
        <sz val="11"/>
        <rFont val="Arial"/>
        <family val="2"/>
        <charset val="204"/>
      </rPr>
      <t xml:space="preserve">19,98руб/м², </t>
    </r>
  </si>
  <si>
    <t>В таблице №1 приведено движение денежных средств по статье текущий ремонт  по лицевому счету дома №51 по ул.Энергетиков за 2018г.</t>
  </si>
  <si>
    <t>В ходе плановых осмотров, а также на основании обращений собственников помещений жилого дома №51 по ул.Энергетиков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</si>
  <si>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Установка изделий из ПВХ</t>
  </si>
  <si>
    <t xml:space="preserve">Ремонт кровли </t>
  </si>
  <si>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</si>
  <si>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</si>
  <si>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</si>
  <si>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</si>
  <si>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</si>
  <si>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</si>
  <si>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</si>
  <si>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</si>
  <si>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</si>
  <si>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</si>
  <si>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</si>
  <si>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</si>
  <si>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</si>
  <si>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</si>
  <si>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</si>
  <si>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</si>
  <si>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</si>
  <si>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</si>
  <si>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</si>
  <si>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</si>
  <si>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</si>
  <si>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</si>
  <si>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</si>
  <si>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</si>
  <si>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</si>
  <si>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</si>
  <si>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</si>
  <si>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</si>
  <si>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</si>
  <si>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</si>
  <si>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</si>
  <si>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</si>
  <si>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</si>
  <si>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</si>
  <si>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</si>
  <si>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</si>
  <si>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</si>
  <si>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</si>
  <si>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</si>
  <si>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</si>
  <si>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</si>
  <si>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</si>
  <si>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</si>
  <si>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</si>
  <si>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</si>
  <si>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</si>
  <si>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</si>
  <si>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</si>
  <si>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</si>
  <si>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</si>
  <si>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</si>
  <si>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</si>
  <si>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</si>
  <si>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</si>
  <si>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</si>
  <si>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</si>
  <si>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</si>
  <si>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</si>
  <si>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</si>
  <si>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</si>
  <si>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</si>
  <si>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</si>
  <si>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</si>
  <si>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</si>
  <si>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</si>
  <si>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</si>
  <si>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</si>
  <si>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- 2,8 чел</t>
  </si>
  <si>
    <t xml:space="preserve">Адрес дома - Энергетиков 51 </t>
  </si>
  <si>
    <t>Количество этажей - 16</t>
  </si>
  <si>
    <t>Количество квартир - 128</t>
  </si>
  <si>
    <t>Площадь подъезда - 1702,5 кв. м</t>
  </si>
  <si>
    <t>Площадь подвала - 415,2 кв. м</t>
  </si>
  <si>
    <t>Площадь кровли - 632,3 кв. м</t>
  </si>
  <si>
    <t>Площадь газона - 123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</si>
  <si>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</si>
  <si>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</si>
  <si>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</si>
  <si>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</si>
  <si>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</si>
  <si>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</si>
  <si>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</si>
  <si>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</si>
  <si>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</si>
  <si>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</si>
  <si>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</si>
  <si>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</si>
  <si>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</si>
  <si>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</si>
  <si>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</si>
  <si>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</si>
  <si>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</si>
  <si>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</si>
  <si>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</si>
  <si>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</si>
  <si>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</si>
  <si>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</si>
  <si>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</si>
  <si>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</si>
  <si>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</si>
  <si>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</si>
  <si>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</si>
  <si>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</si>
  <si>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№51 по ул.Энергетиков.</t>
  </si>
  <si>
    <t>ул.Энергетиков д.51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</si>
  <si>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</si>
  <si>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</si>
  <si>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</si>
  <si>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</si>
  <si>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</si>
  <si>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</si>
  <si>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</si>
  <si>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</si>
  <si>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</si>
  <si>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</si>
  <si>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</si>
  <si>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</si>
  <si>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</si>
  <si>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</si>
  <si>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</si>
  <si>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</si>
  <si>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</si>
  <si>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</si>
  <si>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</si>
  <si>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</si>
  <si>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</si>
  <si>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</si>
  <si>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</si>
  <si>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</si>
  <si>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</si>
  <si>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</si>
  <si>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</si>
  <si>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</si>
  <si>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</si>
  <si>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</si>
  <si>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</si>
  <si>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</si>
  <si>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</si>
  <si>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</si>
  <si>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Антенна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</si>
</sst>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31" fillId="3" borderId="1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22" fillId="3" borderId="7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left"/>
    </xf>
    <xf numFmtId="0" fontId="31" fillId="3" borderId="8" xfId="3" applyFont="1" applyFill="1" applyBorder="1" applyAlignment="1">
      <alignment horizontal="left" vertical="center"/>
    </xf>
    <xf numFmtId="0" fontId="7" fillId="0" borderId="0" xfId="3" applyFont="1">
      <alignment horizontal="left"/>
    </xf>
    <xf numFmtId="0" fontId="5" fillId="3" borderId="0" xfId="3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3" fillId="3" borderId="0" xfId="3" applyFont="1" applyFill="1">
      <alignment horizontal="left"/>
    </xf>
    <xf numFmtId="0" fontId="3" fillId="3" borderId="13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7" fillId="3" borderId="0" xfId="3" applyFont="1" applyFill="1">
      <alignment horizontal="left"/>
    </xf>
    <xf numFmtId="0" fontId="22" fillId="3" borderId="1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/>
    </xf>
    <xf numFmtId="0" fontId="22" fillId="3" borderId="14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7" fillId="3" borderId="0" xfId="3" applyFont="1" applyFill="1" applyAlignment="1">
      <alignment horizontal="left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33" fillId="3" borderId="9" xfId="3" applyFont="1" applyFill="1" applyBorder="1" applyAlignment="1">
      <alignment horizontal="left"/>
    </xf>
    <xf numFmtId="0" fontId="33" fillId="3" borderId="10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22" fillId="3" borderId="0" xfId="3" applyFont="1" applyFill="1" applyAlignment="1">
      <alignment horizontal="center"/>
    </xf>
    <xf numFmtId="0" fontId="6" fillId="3" borderId="0" xfId="3" applyFont="1" applyFill="1" applyBorder="1" applyAlignment="1">
      <alignment horizontal="left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2" fillId="3" borderId="0" xfId="3" applyFont="1" applyFill="1" applyBorder="1">
      <alignment horizontal="left"/>
    </xf>
    <xf numFmtId="2" fontId="45" fillId="3" borderId="0" xfId="1" applyNumberFormat="1" applyFont="1" applyFill="1" applyAlignment="1" applyProtection="1">
      <alignment horizontal="center"/>
    </xf>
    <xf numFmtId="0" fontId="31" fillId="3" borderId="0" xfId="3" applyFont="1" applyFill="1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E54" sqref="E54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30</v>
      </c>
      <c r="B1" s="3" t="s">
        <v>44</v>
      </c>
      <c r="C1" s="19"/>
      <c r="D1" s="15" t="s">
        <v>45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67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68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69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70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71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72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73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74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75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76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77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78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79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80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81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82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83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84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85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86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87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88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89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90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91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92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93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94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40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30</v>
      </c>
      <c r="G31" s="42" t="s">
        <v>47</v>
      </c>
      <c r="H31" s="43" t="s">
        <v>49</v>
      </c>
      <c r="I31" s="43" t="s">
        <v>50</v>
      </c>
      <c r="J31" s="44" t="s">
        <v>51</v>
      </c>
      <c r="M31" s="52"/>
    </row>
    <row r="32" spans="1:15" s="38" customFormat="1" ht="18.75">
      <c r="C32" s="39"/>
      <c r="E32" s="40"/>
      <c r="F32" s="45">
        <v>1</v>
      </c>
      <c r="G32" s="55" t="s">
        <v>34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#REF!+#REF!+#REF!+#REF!+#REF!+#REF!+#REF!+#REF!+#REF!+#REF!+#REF!+#REF!+#REF!+#REF!+'Энергетиков 51'!H62+#REF!+#REF!+#REF!+#REF!+#REF!+#REF!+#REF!+#REF!+#REF!+#REF!+#REF!+#REF!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60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148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36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56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#REF!+#REF!+#REF!+#REF!+#REF!+#REF!+#REF!+#REF!+#REF!+#REF!+#REF!+#REF!+#REF!+#REF!+'Энергетиков 51'!H51+#REF!+#REF!+#REF!+#REF!+#REF!+#REF!+#REF!+#REF!+#REF!+#REF!+#REF!+#REF!+#REF!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54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149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37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61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62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55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64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38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52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53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39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48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8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8" sqref="B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30</v>
      </c>
      <c r="G1" s="4" t="s">
        <v>47</v>
      </c>
      <c r="H1" s="3" t="s">
        <v>49</v>
      </c>
      <c r="I1" s="3" t="s">
        <v>50</v>
      </c>
      <c r="J1" s="6" t="s">
        <v>51</v>
      </c>
    </row>
    <row r="2" spans="1:10" ht="15">
      <c r="A2" s="2">
        <v>1</v>
      </c>
      <c r="B2" s="12" t="s">
        <v>84</v>
      </c>
      <c r="C2" s="16">
        <v>3641.1</v>
      </c>
      <c r="F2" s="9">
        <v>1</v>
      </c>
      <c r="G2" s="7" t="s">
        <v>63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91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81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30</v>
      </c>
      <c r="G13" s="4" t="s">
        <v>47</v>
      </c>
      <c r="H13" s="3" t="s">
        <v>49</v>
      </c>
      <c r="I13" s="3" t="s">
        <v>50</v>
      </c>
      <c r="J13" s="6" t="s">
        <v>51</v>
      </c>
    </row>
    <row r="14" spans="1:10" ht="15">
      <c r="B14" s="12" t="s">
        <v>82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104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105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67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68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69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70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71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72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73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74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75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76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77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78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79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80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81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82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83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84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85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86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87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88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89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90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91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92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93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94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style="136" customWidth="1"/>
    <col min="2" max="2" width="12.5703125" style="136" customWidth="1"/>
    <col min="3" max="3" width="13.5703125" style="136" customWidth="1"/>
    <col min="4" max="4" width="13.85546875" style="136" customWidth="1"/>
    <col min="5" max="5" width="15.28515625" style="136" customWidth="1"/>
    <col min="6" max="6" width="15.42578125" style="136" customWidth="1"/>
    <col min="7" max="7" width="16.42578125" style="136" customWidth="1"/>
    <col min="8" max="8" width="14.42578125" style="136" customWidth="1"/>
    <col min="9" max="9" width="12.85546875" style="136" customWidth="1"/>
    <col min="10" max="10" width="3.5703125" style="136" customWidth="1"/>
    <col min="11" max="12" width="9.140625" style="136"/>
    <col min="13" max="13" width="0.5703125" style="136" customWidth="1"/>
    <col min="14" max="15" width="9.140625" style="136"/>
    <col min="16" max="16" width="1.42578125" style="136" customWidth="1"/>
    <col min="17" max="16384" width="9.140625" style="136"/>
  </cols>
  <sheetData>
    <row r="1" spans="1:16" ht="18">
      <c r="A1" s="168" t="s">
        <v>129</v>
      </c>
      <c r="B1" s="168"/>
      <c r="C1" s="168"/>
      <c r="D1" s="168"/>
      <c r="E1" s="168"/>
      <c r="F1" s="168"/>
      <c r="G1" s="168"/>
      <c r="H1" s="168"/>
      <c r="I1" s="62"/>
      <c r="J1" s="62"/>
      <c r="K1" s="62"/>
      <c r="L1" s="62"/>
      <c r="M1" s="62"/>
      <c r="N1" s="62"/>
      <c r="O1" s="62"/>
    </row>
    <row r="2" spans="1:16" ht="18">
      <c r="A2" s="168" t="s">
        <v>132</v>
      </c>
      <c r="B2" s="168"/>
      <c r="C2" s="168"/>
      <c r="D2" s="168"/>
      <c r="E2" s="168"/>
      <c r="F2" s="168"/>
      <c r="G2" s="168"/>
      <c r="H2" s="168"/>
      <c r="I2" s="62"/>
      <c r="J2" s="62"/>
      <c r="K2" s="62"/>
      <c r="L2" s="62"/>
      <c r="M2" s="62"/>
      <c r="N2" s="62"/>
      <c r="O2" s="62"/>
    </row>
    <row r="3" spans="1:16" ht="18">
      <c r="A3" s="169" t="s">
        <v>19</v>
      </c>
      <c r="B3" s="169"/>
      <c r="C3" s="169"/>
      <c r="D3" s="169"/>
      <c r="E3" s="169"/>
      <c r="F3" s="169"/>
      <c r="G3" s="169"/>
      <c r="H3" s="169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97</v>
      </c>
      <c r="B5" s="65"/>
      <c r="C5" s="65"/>
      <c r="D5" s="65"/>
      <c r="E5" s="153" t="s">
        <v>24</v>
      </c>
      <c r="F5" s="153"/>
      <c r="G5" s="153"/>
      <c r="H5" s="153"/>
      <c r="I5" s="66"/>
      <c r="J5" s="66"/>
    </row>
    <row r="6" spans="1:16" s="67" customFormat="1" ht="14.25">
      <c r="A6" s="65" t="s">
        <v>29</v>
      </c>
      <c r="B6" s="65"/>
      <c r="C6" s="65"/>
      <c r="D6" s="65"/>
      <c r="E6" s="153"/>
      <c r="F6" s="153"/>
      <c r="G6" s="153"/>
      <c r="H6" s="153"/>
      <c r="I6" s="66"/>
      <c r="J6" s="66"/>
    </row>
    <row r="7" spans="1:16" s="67" customFormat="1" ht="14.25">
      <c r="A7" s="65" t="s">
        <v>5</v>
      </c>
      <c r="B7" s="65"/>
      <c r="C7" s="65"/>
      <c r="D7" s="65"/>
      <c r="E7" s="153"/>
      <c r="F7" s="153"/>
      <c r="G7" s="153"/>
      <c r="H7" s="153"/>
      <c r="I7" s="66"/>
      <c r="J7" s="66"/>
    </row>
    <row r="8" spans="1:16" s="67" customFormat="1" ht="14.25">
      <c r="A8" s="65" t="s">
        <v>4</v>
      </c>
      <c r="B8" s="65"/>
      <c r="C8" s="65"/>
      <c r="D8" s="65"/>
      <c r="E8" s="153"/>
      <c r="F8" s="153"/>
      <c r="G8" s="153"/>
      <c r="H8" s="153"/>
      <c r="I8" s="68"/>
      <c r="J8" s="68"/>
    </row>
    <row r="9" spans="1:16" s="67" customFormat="1" ht="14.25">
      <c r="A9" s="65" t="s">
        <v>98</v>
      </c>
      <c r="B9" s="65"/>
      <c r="C9" s="65"/>
      <c r="D9" s="65"/>
      <c r="E9" s="68" t="s">
        <v>106</v>
      </c>
      <c r="F9" s="66"/>
      <c r="G9" s="66"/>
      <c r="H9" s="66"/>
      <c r="I9" s="66"/>
      <c r="J9" s="66"/>
    </row>
    <row r="10" spans="1:16" s="67" customFormat="1" ht="14.25">
      <c r="A10" s="65" t="s">
        <v>46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99</v>
      </c>
      <c r="B11" s="65"/>
      <c r="C11" s="65"/>
      <c r="D11" s="65"/>
      <c r="E11" s="65" t="s">
        <v>107</v>
      </c>
      <c r="F11" s="65"/>
      <c r="G11" s="65" t="s">
        <v>22</v>
      </c>
      <c r="H11" s="65"/>
      <c r="I11" s="65"/>
      <c r="J11" s="65"/>
    </row>
    <row r="12" spans="1:16" s="67" customFormat="1" ht="14.25">
      <c r="A12" s="65" t="s">
        <v>100</v>
      </c>
      <c r="B12" s="65"/>
      <c r="C12" s="65"/>
      <c r="D12" s="65"/>
      <c r="E12" s="65" t="s">
        <v>108</v>
      </c>
      <c r="F12" s="65"/>
      <c r="G12" s="65" t="s">
        <v>136</v>
      </c>
      <c r="H12" s="65"/>
      <c r="I12" s="65"/>
      <c r="J12" s="65"/>
    </row>
    <row r="13" spans="1:16" s="67" customFormat="1" ht="14.25">
      <c r="A13" s="65" t="s">
        <v>101</v>
      </c>
      <c r="B13" s="65"/>
      <c r="C13" s="65"/>
      <c r="D13" s="65"/>
      <c r="E13" s="65" t="s">
        <v>109</v>
      </c>
      <c r="F13" s="65"/>
      <c r="G13" s="65" t="s">
        <v>9</v>
      </c>
      <c r="H13" s="65"/>
      <c r="I13" s="65"/>
      <c r="J13" s="65"/>
    </row>
    <row r="14" spans="1:16" s="67" customFormat="1" ht="14.25">
      <c r="A14" s="65" t="s">
        <v>102</v>
      </c>
      <c r="B14" s="65"/>
      <c r="C14" s="65"/>
      <c r="D14" s="65"/>
      <c r="E14" s="65" t="s">
        <v>110</v>
      </c>
      <c r="F14" s="65"/>
      <c r="G14" s="65" t="s">
        <v>111</v>
      </c>
      <c r="H14" s="65"/>
      <c r="I14" s="65"/>
      <c r="J14" s="65"/>
    </row>
    <row r="15" spans="1:16" s="67" customFormat="1" ht="14.25">
      <c r="A15" s="65" t="s">
        <v>103</v>
      </c>
      <c r="B15" s="65"/>
      <c r="C15" s="65"/>
      <c r="D15" s="65"/>
      <c r="E15" s="65" t="s">
        <v>112</v>
      </c>
      <c r="F15" s="65"/>
      <c r="G15" s="65" t="s">
        <v>23</v>
      </c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53" t="s">
        <v>25</v>
      </c>
      <c r="B17" s="153"/>
      <c r="C17" s="153"/>
      <c r="D17" s="153"/>
      <c r="E17" s="153"/>
      <c r="F17" s="153"/>
      <c r="G17" s="153"/>
      <c r="H17" s="153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54" t="s">
        <v>20</v>
      </c>
      <c r="B19" s="154"/>
      <c r="C19" s="154"/>
      <c r="D19" s="154"/>
      <c r="E19" s="154"/>
      <c r="F19" s="154"/>
      <c r="G19" s="154"/>
      <c r="H19" s="15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55"/>
      <c r="C20" s="155"/>
      <c r="D20" s="155"/>
      <c r="E20" s="155"/>
      <c r="F20" s="155"/>
      <c r="G20" s="75"/>
      <c r="H20" s="76" t="s">
        <v>113</v>
      </c>
      <c r="I20" s="87"/>
      <c r="K20" s="72"/>
      <c r="M20" s="72"/>
      <c r="N20" s="72"/>
      <c r="O20" s="77"/>
    </row>
    <row r="21" spans="1:16" s="67" customFormat="1" ht="15" customHeight="1">
      <c r="A21" s="162" t="s">
        <v>114</v>
      </c>
      <c r="B21" s="163"/>
      <c r="C21" s="156" t="s">
        <v>138</v>
      </c>
      <c r="D21" s="156" t="s">
        <v>115</v>
      </c>
      <c r="E21" s="159" t="s">
        <v>2</v>
      </c>
      <c r="F21" s="162" t="s">
        <v>137</v>
      </c>
      <c r="G21" s="152" t="s">
        <v>116</v>
      </c>
      <c r="H21" s="152" t="s">
        <v>117</v>
      </c>
      <c r="I21" s="78"/>
    </row>
    <row r="22" spans="1:16" s="67" customFormat="1" ht="15" customHeight="1">
      <c r="A22" s="164"/>
      <c r="B22" s="165"/>
      <c r="C22" s="157"/>
      <c r="D22" s="157"/>
      <c r="E22" s="160"/>
      <c r="F22" s="164"/>
      <c r="G22" s="152"/>
      <c r="H22" s="152"/>
      <c r="I22" s="78"/>
    </row>
    <row r="23" spans="1:16" s="67" customFormat="1" ht="89.25" customHeight="1">
      <c r="A23" s="166"/>
      <c r="B23" s="167"/>
      <c r="C23" s="158"/>
      <c r="D23" s="158"/>
      <c r="E23" s="161"/>
      <c r="F23" s="166"/>
      <c r="G23" s="152"/>
      <c r="H23" s="152"/>
      <c r="I23" s="200"/>
    </row>
    <row r="24" spans="1:16" s="80" customFormat="1" ht="14.25">
      <c r="A24" s="202">
        <v>583075</v>
      </c>
      <c r="B24" s="203"/>
      <c r="C24" s="137">
        <v>150842.51999999996</v>
      </c>
      <c r="D24" s="138">
        <v>150949.25</v>
      </c>
      <c r="E24" s="138">
        <v>215304.72</v>
      </c>
      <c r="F24" s="137">
        <f>C24-D24</f>
        <v>-106.73000000003958</v>
      </c>
      <c r="G24" s="139">
        <v>191625</v>
      </c>
      <c r="H24" s="140">
        <f>A24+D24+E24-G24</f>
        <v>757703.97</v>
      </c>
      <c r="I24" s="200"/>
      <c r="J24" s="79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21</v>
      </c>
      <c r="B26" s="65"/>
      <c r="C26" s="65"/>
      <c r="D26" s="65"/>
      <c r="E26" s="65"/>
      <c r="F26" s="65"/>
      <c r="G26" s="83"/>
      <c r="H26" s="83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140</v>
      </c>
      <c r="B27" s="65"/>
      <c r="C27" s="65"/>
      <c r="D27" s="65"/>
      <c r="E27" s="65"/>
      <c r="F27" s="65"/>
      <c r="G27" s="83"/>
      <c r="H27" s="83"/>
      <c r="I27" s="65"/>
      <c r="J27" s="67"/>
      <c r="K27" s="67"/>
      <c r="L27" s="67"/>
      <c r="M27" s="67"/>
      <c r="N27" s="67"/>
      <c r="O27" s="67"/>
    </row>
    <row r="28" spans="1:16" ht="15" customHeight="1">
      <c r="A28" s="153" t="s">
        <v>134</v>
      </c>
      <c r="B28" s="153"/>
      <c r="C28" s="153"/>
      <c r="D28" s="153"/>
      <c r="E28" s="153"/>
      <c r="F28" s="153"/>
      <c r="G28" s="153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s="141" customFormat="1" ht="15.75">
      <c r="A31" s="201" t="s">
        <v>118</v>
      </c>
      <c r="B31" s="201"/>
      <c r="C31" s="201"/>
      <c r="D31" s="201"/>
      <c r="E31" s="201"/>
      <c r="F31" s="201"/>
      <c r="G31" s="201"/>
      <c r="H31" s="201"/>
      <c r="I31" s="85"/>
      <c r="J31" s="85"/>
    </row>
    <row r="32" spans="1:16" s="141" customFormat="1">
      <c r="A32" s="86"/>
      <c r="B32" s="142"/>
      <c r="C32" s="151"/>
      <c r="D32" s="151"/>
      <c r="E32" s="208"/>
      <c r="F32" s="208"/>
      <c r="G32" s="142"/>
      <c r="H32" s="87" t="s">
        <v>119</v>
      </c>
      <c r="I32" s="87"/>
    </row>
    <row r="33" spans="1:23" s="141" customFormat="1" ht="15.75">
      <c r="A33" s="175" t="s">
        <v>44</v>
      </c>
      <c r="B33" s="176"/>
      <c r="C33" s="177" t="s">
        <v>13</v>
      </c>
      <c r="D33" s="178"/>
      <c r="E33" s="178"/>
      <c r="F33" s="178"/>
      <c r="G33" s="179"/>
      <c r="H33" s="88" t="s">
        <v>120</v>
      </c>
      <c r="L33" s="89"/>
      <c r="M33" s="89"/>
      <c r="N33" s="89"/>
      <c r="O33" s="89"/>
      <c r="P33" s="89"/>
      <c r="Q33" s="89"/>
      <c r="R33" s="89"/>
    </row>
    <row r="34" spans="1:23" s="141" customFormat="1" ht="15" customHeight="1">
      <c r="A34" s="171" t="s">
        <v>133</v>
      </c>
      <c r="B34" s="171"/>
      <c r="C34" s="110" t="s">
        <v>27</v>
      </c>
      <c r="D34" s="90"/>
      <c r="E34" s="90"/>
      <c r="F34" s="90"/>
      <c r="G34" s="90"/>
      <c r="H34" s="100">
        <f>36950+42900+43800+14000</f>
        <v>137650</v>
      </c>
      <c r="L34" s="89"/>
      <c r="M34" s="89"/>
      <c r="N34" s="89"/>
      <c r="O34" s="89"/>
      <c r="P34" s="89"/>
      <c r="Q34" s="89"/>
      <c r="R34" s="89"/>
    </row>
    <row r="35" spans="1:23" s="141" customFormat="1" ht="15" customHeight="1">
      <c r="A35" s="171"/>
      <c r="B35" s="171"/>
      <c r="C35" s="110" t="s">
        <v>12</v>
      </c>
      <c r="D35" s="90"/>
      <c r="E35" s="90"/>
      <c r="F35" s="90"/>
      <c r="G35" s="90"/>
      <c r="H35" s="100">
        <f>6580+11994+1980</f>
        <v>20554</v>
      </c>
      <c r="L35" s="89"/>
      <c r="M35" s="89"/>
      <c r="N35" s="89"/>
      <c r="O35" s="89"/>
      <c r="P35" s="89"/>
      <c r="Q35" s="89"/>
      <c r="R35" s="89"/>
    </row>
    <row r="36" spans="1:23" s="141" customFormat="1" ht="15">
      <c r="A36" s="171"/>
      <c r="B36" s="171"/>
      <c r="C36" s="110" t="s">
        <v>139</v>
      </c>
      <c r="D36" s="91"/>
      <c r="E36" s="91"/>
      <c r="F36" s="91"/>
      <c r="G36" s="91"/>
      <c r="H36" s="100">
        <f>26399+7022</f>
        <v>33421</v>
      </c>
      <c r="L36" s="89"/>
      <c r="M36" s="89"/>
      <c r="N36" s="89"/>
      <c r="O36" s="89"/>
      <c r="P36" s="89"/>
      <c r="Q36" s="89"/>
      <c r="R36" s="89"/>
    </row>
    <row r="37" spans="1:23" s="141" customFormat="1" ht="15">
      <c r="A37" s="171"/>
      <c r="B37" s="171"/>
      <c r="C37" s="110"/>
      <c r="D37" s="90"/>
      <c r="E37" s="90"/>
      <c r="F37" s="90"/>
      <c r="G37" s="90"/>
      <c r="H37" s="92">
        <f>SUM(H34:H36)</f>
        <v>191625</v>
      </c>
    </row>
    <row r="38" spans="1:23" s="141" customFormat="1" ht="15">
      <c r="A38" s="171"/>
      <c r="B38" s="171"/>
      <c r="C38" s="172" t="s">
        <v>14</v>
      </c>
      <c r="D38" s="173"/>
      <c r="E38" s="173"/>
      <c r="F38" s="173"/>
      <c r="G38" s="174"/>
      <c r="H38" s="145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1:23" s="141" customFormat="1" ht="15">
      <c r="A39" s="171"/>
      <c r="B39" s="171"/>
      <c r="C39" s="180" t="s">
        <v>11</v>
      </c>
      <c r="D39" s="181"/>
      <c r="E39" s="147"/>
      <c r="F39" s="147"/>
      <c r="G39" s="147"/>
      <c r="H39" s="146">
        <f>2175</f>
        <v>2175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s="141" customFormat="1" ht="15">
      <c r="A40" s="171"/>
      <c r="B40" s="171"/>
      <c r="C40" s="149" t="s">
        <v>28</v>
      </c>
      <c r="D40" s="147"/>
      <c r="E40" s="147"/>
      <c r="F40" s="147"/>
      <c r="G40" s="147"/>
      <c r="H40" s="146">
        <f>4680</f>
        <v>4680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s="141" customFormat="1" ht="15">
      <c r="A41" s="171"/>
      <c r="B41" s="171"/>
      <c r="C41" s="110" t="s">
        <v>139</v>
      </c>
      <c r="D41" s="147"/>
      <c r="E41" s="147"/>
      <c r="F41" s="147"/>
      <c r="G41" s="147"/>
      <c r="H41" s="146">
        <f>11912+26788+38590</f>
        <v>77290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s="141" customFormat="1" ht="15" customHeight="1">
      <c r="A42" s="171"/>
      <c r="B42" s="171"/>
      <c r="C42" s="110" t="s">
        <v>12</v>
      </c>
      <c r="D42" s="90"/>
      <c r="E42" s="90"/>
      <c r="F42" s="90"/>
      <c r="G42" s="90"/>
      <c r="H42" s="146">
        <f>15025</f>
        <v>15025</v>
      </c>
    </row>
    <row r="43" spans="1:23">
      <c r="A43" s="93"/>
      <c r="B43" s="93"/>
      <c r="C43" s="93"/>
      <c r="D43" s="93"/>
      <c r="E43" s="94"/>
      <c r="F43" s="94"/>
      <c r="G43" s="94"/>
      <c r="H43" s="94"/>
      <c r="I43" s="94"/>
      <c r="J43" s="94"/>
    </row>
    <row r="44" spans="1:23" ht="42.75" customHeight="1">
      <c r="A44" s="153" t="s">
        <v>26</v>
      </c>
      <c r="B44" s="153"/>
      <c r="C44" s="153"/>
      <c r="D44" s="153"/>
      <c r="E44" s="153"/>
      <c r="F44" s="153"/>
      <c r="G44" s="153"/>
      <c r="H44" s="153"/>
      <c r="I44" s="66"/>
      <c r="J44" s="66"/>
    </row>
    <row r="45" spans="1:23">
      <c r="A45" s="93"/>
      <c r="B45" s="93"/>
      <c r="C45" s="93"/>
      <c r="D45" s="93"/>
      <c r="E45" s="94"/>
      <c r="F45" s="94"/>
      <c r="G45" s="94"/>
      <c r="H45" s="94"/>
      <c r="I45" s="94"/>
      <c r="J45" s="94"/>
    </row>
    <row r="46" spans="1:23" ht="33" customHeight="1">
      <c r="A46" s="206" t="s">
        <v>15</v>
      </c>
      <c r="B46" s="206"/>
      <c r="C46" s="206"/>
      <c r="D46" s="206"/>
      <c r="E46" s="206"/>
      <c r="F46" s="206"/>
      <c r="G46" s="206"/>
      <c r="H46" s="206"/>
      <c r="I46" s="95"/>
      <c r="J46" s="95"/>
      <c r="K46" s="74"/>
      <c r="L46" s="74"/>
      <c r="M46" s="74"/>
      <c r="N46" s="74"/>
      <c r="O46" s="74"/>
      <c r="P46" s="74"/>
    </row>
    <row r="47" spans="1:23" ht="15">
      <c r="A47" s="96"/>
      <c r="B47" s="96"/>
      <c r="C47" s="96"/>
      <c r="D47" s="96"/>
      <c r="E47" s="96"/>
      <c r="F47" s="96"/>
      <c r="G47" s="96"/>
      <c r="H47" s="97" t="s">
        <v>121</v>
      </c>
      <c r="J47" s="96"/>
      <c r="M47" s="96"/>
      <c r="N47" s="96"/>
      <c r="O47" s="96"/>
      <c r="P47" s="96"/>
    </row>
    <row r="48" spans="1:23" ht="15.75">
      <c r="A48" s="177" t="s">
        <v>44</v>
      </c>
      <c r="B48" s="179"/>
      <c r="C48" s="177" t="s">
        <v>13</v>
      </c>
      <c r="D48" s="178"/>
      <c r="E48" s="178"/>
      <c r="F48" s="178"/>
      <c r="G48" s="179"/>
      <c r="H48" s="88" t="s">
        <v>120</v>
      </c>
      <c r="I48" s="96"/>
      <c r="J48" s="96"/>
      <c r="K48" s="96"/>
      <c r="L48" s="96"/>
    </row>
    <row r="49" spans="1:17" ht="15" customHeight="1">
      <c r="A49" s="171" t="s">
        <v>133</v>
      </c>
      <c r="B49" s="171"/>
      <c r="C49" s="183" t="s">
        <v>1</v>
      </c>
      <c r="D49" s="184"/>
      <c r="E49" s="184"/>
      <c r="F49" s="184"/>
      <c r="G49" s="185"/>
      <c r="H49" s="146">
        <f>1918+2349+2964</f>
        <v>7231</v>
      </c>
      <c r="I49" s="96"/>
      <c r="J49" s="96"/>
      <c r="K49" s="96"/>
      <c r="L49" s="96"/>
    </row>
    <row r="50" spans="1:17" ht="15" customHeight="1">
      <c r="A50" s="171"/>
      <c r="B50" s="171"/>
      <c r="C50" s="186" t="s">
        <v>10</v>
      </c>
      <c r="D50" s="187"/>
      <c r="E50" s="187"/>
      <c r="F50" s="187"/>
      <c r="G50" s="188"/>
      <c r="H50" s="146">
        <f>616+616</f>
        <v>1232</v>
      </c>
      <c r="I50" s="96"/>
      <c r="J50" s="96"/>
      <c r="K50" s="96"/>
      <c r="L50" s="96"/>
    </row>
    <row r="51" spans="1:17" ht="15" customHeight="1">
      <c r="A51" s="171"/>
      <c r="B51" s="171"/>
      <c r="C51" s="110" t="s">
        <v>59</v>
      </c>
      <c r="D51" s="98"/>
      <c r="E51" s="98"/>
      <c r="F51" s="98"/>
      <c r="G51" s="99"/>
      <c r="H51" s="100">
        <f>H70</f>
        <v>9224.0549269634485</v>
      </c>
      <c r="I51" s="96"/>
      <c r="J51" s="96"/>
      <c r="K51" s="96"/>
      <c r="L51" s="96"/>
    </row>
    <row r="52" spans="1:17" ht="15" customHeight="1">
      <c r="A52" s="171"/>
      <c r="B52" s="171"/>
      <c r="C52" s="172" t="s">
        <v>14</v>
      </c>
      <c r="D52" s="173"/>
      <c r="E52" s="173"/>
      <c r="F52" s="173"/>
      <c r="G52" s="174"/>
      <c r="H52" s="100"/>
      <c r="I52" s="96"/>
      <c r="J52" s="96"/>
      <c r="K52" s="96"/>
      <c r="L52" s="96"/>
    </row>
    <row r="53" spans="1:17" ht="14.25">
      <c r="A53" s="171"/>
      <c r="B53" s="171"/>
      <c r="C53" s="186" t="s">
        <v>122</v>
      </c>
      <c r="D53" s="187"/>
      <c r="E53" s="187"/>
      <c r="F53" s="187"/>
      <c r="G53" s="188"/>
      <c r="H53" s="111">
        <v>8455.17</v>
      </c>
      <c r="I53" s="94"/>
      <c r="J53" s="94"/>
    </row>
    <row r="54" spans="1:17">
      <c r="A54" s="93"/>
      <c r="B54" s="93"/>
      <c r="C54" s="93"/>
      <c r="D54" s="93"/>
      <c r="E54" s="94"/>
      <c r="F54" s="94"/>
      <c r="G54" s="94"/>
      <c r="H54" s="94"/>
      <c r="I54" s="94"/>
      <c r="J54" s="94"/>
    </row>
    <row r="55" spans="1:17">
      <c r="A55" s="89" t="s">
        <v>96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1:17" ht="18" customHeight="1">
      <c r="A56" s="207" t="s">
        <v>43</v>
      </c>
      <c r="B56" s="207"/>
      <c r="C56" s="207"/>
      <c r="D56" s="207"/>
      <c r="E56" s="207"/>
      <c r="F56" s="207"/>
      <c r="G56" s="207"/>
      <c r="H56" s="207"/>
      <c r="I56" s="102"/>
      <c r="J56" s="102"/>
    </row>
    <row r="57" spans="1:17" ht="12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7" ht="15.75">
      <c r="A58" s="154" t="s">
        <v>41</v>
      </c>
      <c r="B58" s="154"/>
      <c r="C58" s="154"/>
      <c r="D58" s="154"/>
      <c r="E58" s="154"/>
      <c r="F58" s="154"/>
      <c r="G58" s="154"/>
      <c r="H58" s="154"/>
      <c r="I58" s="74"/>
      <c r="J58" s="74"/>
    </row>
    <row r="59" spans="1:17" ht="15.75">
      <c r="A59" s="103"/>
      <c r="B59" s="103"/>
      <c r="C59" s="103"/>
      <c r="D59" s="103"/>
      <c r="E59" s="103"/>
      <c r="F59" s="103"/>
      <c r="G59" s="103"/>
      <c r="H59" s="97" t="s">
        <v>123</v>
      </c>
      <c r="J59" s="103"/>
    </row>
    <row r="60" spans="1:17" ht="15.75">
      <c r="A60" s="189" t="s">
        <v>42</v>
      </c>
      <c r="B60" s="189"/>
      <c r="C60" s="189"/>
      <c r="D60" s="189"/>
      <c r="E60" s="189"/>
      <c r="F60" s="189"/>
      <c r="G60" s="190"/>
      <c r="H60" s="104">
        <f>SUM(H68:H81)+H62+H67</f>
        <v>1596751.1733674223</v>
      </c>
      <c r="I60" s="105"/>
      <c r="J60" s="105"/>
    </row>
    <row r="61" spans="1:17" ht="15">
      <c r="A61" s="106" t="s">
        <v>30</v>
      </c>
      <c r="B61" s="191" t="s">
        <v>31</v>
      </c>
      <c r="C61" s="192"/>
      <c r="D61" s="192"/>
      <c r="E61" s="192"/>
      <c r="F61" s="192"/>
      <c r="G61" s="193"/>
      <c r="H61" s="107" t="s">
        <v>32</v>
      </c>
      <c r="I61" s="108"/>
    </row>
    <row r="62" spans="1:17" ht="15.75">
      <c r="A62" s="109" t="s">
        <v>33</v>
      </c>
      <c r="B62" s="110" t="s">
        <v>34</v>
      </c>
      <c r="C62" s="90"/>
      <c r="D62" s="90"/>
      <c r="E62" s="90"/>
      <c r="F62" s="90"/>
      <c r="G62" s="90"/>
      <c r="H62" s="92">
        <f>SUM(H63:H66)</f>
        <v>110313.37526769373</v>
      </c>
      <c r="I62" s="75"/>
      <c r="K62" s="101"/>
    </row>
    <row r="63" spans="1:17" ht="15">
      <c r="A63" s="109"/>
      <c r="B63" s="110" t="s">
        <v>0</v>
      </c>
      <c r="C63" s="90"/>
      <c r="D63" s="90"/>
      <c r="E63" s="90"/>
      <c r="F63" s="90"/>
      <c r="G63" s="90"/>
      <c r="H63" s="100">
        <f>3176+6840+1017</f>
        <v>11033</v>
      </c>
      <c r="I63" s="75"/>
      <c r="K63" s="148"/>
      <c r="L63" s="148"/>
      <c r="M63" s="148"/>
      <c r="N63" s="148"/>
      <c r="O63" s="148"/>
      <c r="P63" s="148"/>
      <c r="Q63" s="148"/>
    </row>
    <row r="64" spans="1:17" ht="15">
      <c r="A64" s="109"/>
      <c r="B64" s="110" t="s">
        <v>141</v>
      </c>
      <c r="C64" s="90"/>
      <c r="D64" s="90"/>
      <c r="E64" s="90"/>
      <c r="F64" s="90"/>
      <c r="G64" s="90"/>
      <c r="H64" s="100">
        <f>20030+3369</f>
        <v>23399</v>
      </c>
      <c r="I64" s="75"/>
      <c r="K64" s="148"/>
      <c r="L64" s="148"/>
      <c r="M64" s="148"/>
      <c r="N64" s="148"/>
      <c r="O64" s="148"/>
      <c r="P64" s="148"/>
      <c r="Q64" s="148"/>
    </row>
    <row r="65" spans="1:22" ht="15">
      <c r="A65" s="109"/>
      <c r="B65" s="110" t="s">
        <v>3</v>
      </c>
      <c r="C65" s="90"/>
      <c r="D65" s="90"/>
      <c r="E65" s="90"/>
      <c r="F65" s="90"/>
      <c r="G65" s="90"/>
      <c r="H65" s="100">
        <f>947+1154+1285</f>
        <v>3386</v>
      </c>
      <c r="I65" s="75"/>
      <c r="K65" s="182"/>
      <c r="L65" s="182"/>
      <c r="M65" s="182"/>
      <c r="N65" s="182"/>
      <c r="O65" s="182"/>
      <c r="P65" s="182"/>
      <c r="Q65" s="182"/>
    </row>
    <row r="66" spans="1:22" ht="49.5" customHeight="1">
      <c r="A66" s="109"/>
      <c r="B66" s="194" t="s">
        <v>6</v>
      </c>
      <c r="C66" s="195"/>
      <c r="D66" s="195"/>
      <c r="E66" s="195"/>
      <c r="F66" s="195"/>
      <c r="G66" s="195"/>
      <c r="H66" s="100">
        <f>Основное!$D$16*Основное!I32</f>
        <v>72495.375267693729</v>
      </c>
      <c r="I66" s="75"/>
      <c r="K66" s="148"/>
      <c r="L66" s="148"/>
      <c r="M66" s="148"/>
      <c r="N66" s="148"/>
      <c r="O66" s="148"/>
      <c r="P66" s="148"/>
      <c r="Q66" s="148"/>
    </row>
    <row r="67" spans="1:22" ht="15">
      <c r="A67" s="109" t="s">
        <v>35</v>
      </c>
      <c r="B67" s="110" t="s">
        <v>65</v>
      </c>
      <c r="C67" s="90"/>
      <c r="D67" s="90"/>
      <c r="E67" s="90"/>
      <c r="F67" s="90"/>
      <c r="G67" s="90"/>
      <c r="H67" s="100">
        <f>Основное!$D$16*Основное!I33+H34</f>
        <v>142216.94215004452</v>
      </c>
      <c r="I67" s="75"/>
      <c r="K67" s="182"/>
      <c r="L67" s="182"/>
      <c r="M67" s="182"/>
      <c r="N67" s="182"/>
      <c r="O67" s="182"/>
      <c r="P67" s="182"/>
      <c r="Q67" s="182"/>
    </row>
    <row r="68" spans="1:22" ht="15">
      <c r="A68" s="109" t="s">
        <v>155</v>
      </c>
      <c r="B68" s="61" t="s">
        <v>154</v>
      </c>
      <c r="C68" s="90"/>
      <c r="D68" s="90"/>
      <c r="E68" s="90"/>
      <c r="F68" s="90"/>
      <c r="G68" s="90"/>
      <c r="H68" s="100">
        <f>Основное!$D$16*Основное!I34</f>
        <v>9758.4424223564365</v>
      </c>
      <c r="I68" s="75"/>
      <c r="K68" s="148"/>
      <c r="L68" s="148"/>
      <c r="M68" s="148"/>
      <c r="N68" s="148"/>
      <c r="O68" s="148"/>
      <c r="P68" s="148"/>
      <c r="Q68" s="148"/>
    </row>
    <row r="69" spans="1:22" ht="14.25">
      <c r="A69" s="109" t="s">
        <v>156</v>
      </c>
      <c r="B69" s="110" t="s">
        <v>36</v>
      </c>
      <c r="C69" s="90"/>
      <c r="D69" s="90"/>
      <c r="E69" s="90"/>
      <c r="F69" s="90"/>
      <c r="G69" s="90"/>
      <c r="H69" s="100">
        <f>Основное!$D$16*Основное!I35</f>
        <v>51697.860358727427</v>
      </c>
      <c r="I69" s="112"/>
      <c r="J69" s="112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</row>
    <row r="70" spans="1:22" ht="14.25">
      <c r="A70" s="109" t="s">
        <v>152</v>
      </c>
      <c r="B70" s="110" t="s">
        <v>153</v>
      </c>
      <c r="C70" s="90"/>
      <c r="D70" s="90"/>
      <c r="E70" s="90"/>
      <c r="F70" s="90"/>
      <c r="G70" s="90"/>
      <c r="H70" s="100">
        <f>Основное!$D$16*Основное!I36</f>
        <v>9224.0549269634485</v>
      </c>
      <c r="I70" s="112"/>
      <c r="J70" s="112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5">
      <c r="A71" s="109" t="s">
        <v>157</v>
      </c>
      <c r="B71" s="110" t="s">
        <v>150</v>
      </c>
      <c r="C71" s="90"/>
      <c r="D71" s="90"/>
      <c r="E71" s="90"/>
      <c r="F71" s="90"/>
      <c r="G71" s="90"/>
      <c r="H71" s="100">
        <f>Основное!$D$16*Основное!I37</f>
        <v>85132.790773295972</v>
      </c>
      <c r="I71" s="75"/>
    </row>
    <row r="72" spans="1:22" ht="15">
      <c r="A72" s="109" t="s">
        <v>158</v>
      </c>
      <c r="B72" s="110" t="s">
        <v>151</v>
      </c>
      <c r="C72" s="90"/>
      <c r="D72" s="90"/>
      <c r="E72" s="90"/>
      <c r="F72" s="90"/>
      <c r="G72" s="90"/>
      <c r="H72" s="100">
        <f>Основное!$D$16*Основное!I38</f>
        <v>6150.8651451422911</v>
      </c>
      <c r="I72" s="75"/>
    </row>
    <row r="73" spans="1:22" ht="15">
      <c r="A73" s="109" t="s">
        <v>159</v>
      </c>
      <c r="B73" s="110" t="s">
        <v>37</v>
      </c>
      <c r="C73" s="90"/>
      <c r="D73" s="90"/>
      <c r="E73" s="90"/>
      <c r="F73" s="90"/>
      <c r="G73" s="90"/>
      <c r="H73" s="100">
        <f>Основное!$D$16*Основное!I39</f>
        <v>82642.310572581788</v>
      </c>
      <c r="I73" s="75"/>
    </row>
    <row r="74" spans="1:22" ht="15">
      <c r="A74" s="109" t="s">
        <v>160</v>
      </c>
      <c r="B74" s="110" t="s">
        <v>61</v>
      </c>
      <c r="C74" s="90"/>
      <c r="D74" s="90"/>
      <c r="E74" s="90"/>
      <c r="F74" s="90"/>
      <c r="G74" s="90"/>
      <c r="H74" s="100">
        <f>Основное!$D$16*Основное!I40</f>
        <v>198145.61204265984</v>
      </c>
      <c r="I74" s="75"/>
    </row>
    <row r="75" spans="1:22" ht="15">
      <c r="A75" s="109" t="s">
        <v>161</v>
      </c>
      <c r="B75" s="110" t="s">
        <v>66</v>
      </c>
      <c r="C75" s="90"/>
      <c r="D75" s="90"/>
      <c r="E75" s="90"/>
      <c r="F75" s="90"/>
      <c r="G75" s="90"/>
      <c r="H75" s="100">
        <f>Основное!$D$16*Основное!I41</f>
        <v>23660.200511132447</v>
      </c>
      <c r="I75" s="75"/>
    </row>
    <row r="76" spans="1:22" ht="15">
      <c r="A76" s="109" t="s">
        <v>162</v>
      </c>
      <c r="B76" s="110" t="s">
        <v>58</v>
      </c>
      <c r="C76" s="90"/>
      <c r="D76" s="90"/>
      <c r="E76" s="90"/>
      <c r="F76" s="90"/>
      <c r="G76" s="90"/>
      <c r="H76" s="100">
        <f>Основное!$D$16*Основное!I42</f>
        <v>12285.709150200904</v>
      </c>
      <c r="I76" s="75"/>
    </row>
    <row r="77" spans="1:22" ht="15">
      <c r="A77" s="109" t="s">
        <v>163</v>
      </c>
      <c r="B77" s="110" t="s">
        <v>64</v>
      </c>
      <c r="C77" s="90"/>
      <c r="D77" s="90"/>
      <c r="E77" s="90"/>
      <c r="F77" s="90"/>
      <c r="G77" s="90"/>
      <c r="H77" s="100">
        <f>Основное!$D$16*Основное!I43</f>
        <v>4526.4199409908151</v>
      </c>
      <c r="I77" s="75"/>
    </row>
    <row r="78" spans="1:22" ht="15">
      <c r="A78" s="109" t="s">
        <v>164</v>
      </c>
      <c r="B78" s="110" t="s">
        <v>38</v>
      </c>
      <c r="C78" s="90"/>
      <c r="D78" s="90"/>
      <c r="E78" s="90"/>
      <c r="F78" s="90"/>
      <c r="G78" s="90"/>
      <c r="H78" s="100">
        <f>Основное!$D$16*Основное!I44+'с ОПУ'!C13*'с ОПУ'!I14</f>
        <v>687798.1842629048</v>
      </c>
      <c r="I78" s="75"/>
    </row>
    <row r="79" spans="1:22" ht="15">
      <c r="A79" s="109" t="s">
        <v>165</v>
      </c>
      <c r="B79" s="110" t="s">
        <v>57</v>
      </c>
      <c r="C79" s="90"/>
      <c r="D79" s="90"/>
      <c r="E79" s="90"/>
      <c r="F79" s="90"/>
      <c r="G79" s="90"/>
      <c r="H79" s="100">
        <f>Основное!$D$16*Основное!I45+'с ОПУ'!C13*'с ОПУ'!I15</f>
        <v>138935.23322110673</v>
      </c>
      <c r="I79" s="75"/>
    </row>
    <row r="80" spans="1:22" ht="15">
      <c r="A80" s="109" t="s">
        <v>166</v>
      </c>
      <c r="B80" s="110" t="s">
        <v>53</v>
      </c>
      <c r="C80" s="90"/>
      <c r="D80" s="90"/>
      <c r="E80" s="90"/>
      <c r="F80" s="90"/>
      <c r="G80" s="90"/>
      <c r="H80" s="100">
        <f>Основное!$D$16*Основное!I46</f>
        <v>16074.016830688315</v>
      </c>
      <c r="I80" s="75"/>
    </row>
    <row r="81" spans="1:15" ht="15">
      <c r="A81" s="109" t="s">
        <v>167</v>
      </c>
      <c r="B81" s="110" t="s">
        <v>16</v>
      </c>
      <c r="C81" s="90"/>
      <c r="D81" s="90"/>
      <c r="E81" s="90"/>
      <c r="F81" s="90"/>
      <c r="G81" s="90"/>
      <c r="H81" s="100">
        <f>Основное!$D$16*Основное!I47</f>
        <v>18189.155790933048</v>
      </c>
      <c r="I81" s="75"/>
    </row>
    <row r="82" spans="1:15">
      <c r="A82" s="114"/>
      <c r="B82" s="114"/>
      <c r="C82" s="114"/>
      <c r="D82" s="114"/>
      <c r="E82" s="114"/>
      <c r="F82" s="114"/>
      <c r="G82" s="114"/>
      <c r="H82" s="115"/>
      <c r="I82" s="112"/>
      <c r="J82" s="112"/>
    </row>
    <row r="83" spans="1:15" s="141" customFormat="1" ht="26.25" customHeight="1">
      <c r="A83" s="210" t="s">
        <v>7</v>
      </c>
      <c r="B83" s="210"/>
      <c r="C83" s="210"/>
      <c r="D83" s="210"/>
      <c r="E83" s="210"/>
      <c r="F83" s="210"/>
      <c r="G83" s="210"/>
      <c r="H83" s="210"/>
      <c r="I83" s="116"/>
      <c r="J83" s="116"/>
      <c r="K83" s="81"/>
    </row>
    <row r="84" spans="1:15" s="141" customFormat="1">
      <c r="A84" s="117"/>
      <c r="B84" s="197"/>
      <c r="C84" s="197"/>
      <c r="D84" s="197"/>
      <c r="E84" s="197"/>
      <c r="F84" s="197"/>
      <c r="G84" s="197"/>
      <c r="H84" s="197"/>
      <c r="I84" s="118"/>
      <c r="J84" s="118"/>
    </row>
    <row r="85" spans="1:15" s="141" customFormat="1" ht="15.75">
      <c r="A85" s="201" t="s">
        <v>144</v>
      </c>
      <c r="B85" s="201"/>
      <c r="C85" s="201"/>
      <c r="D85" s="201"/>
      <c r="E85" s="201"/>
      <c r="F85" s="201"/>
      <c r="G85" s="201"/>
      <c r="H85" s="201"/>
      <c r="I85" s="117"/>
    </row>
    <row r="86" spans="1:15" s="141" customFormat="1" ht="15.75">
      <c r="A86" s="108"/>
      <c r="B86" s="108"/>
      <c r="C86" s="108"/>
      <c r="D86" s="108"/>
      <c r="E86" s="85"/>
      <c r="F86" s="81"/>
      <c r="H86" s="119" t="s">
        <v>124</v>
      </c>
      <c r="I86" s="118"/>
    </row>
    <row r="87" spans="1:15" s="82" customFormat="1" ht="31.5" customHeight="1">
      <c r="A87" s="120" t="s">
        <v>146</v>
      </c>
      <c r="B87" s="120" t="s">
        <v>145</v>
      </c>
      <c r="C87" s="121" t="s">
        <v>125</v>
      </c>
      <c r="D87" s="121" t="s">
        <v>126</v>
      </c>
      <c r="E87" s="122" t="s">
        <v>142</v>
      </c>
      <c r="F87" s="122" t="s">
        <v>143</v>
      </c>
      <c r="G87" s="122" t="s">
        <v>168</v>
      </c>
      <c r="H87" s="123" t="s">
        <v>147</v>
      </c>
      <c r="K87" s="124"/>
    </row>
    <row r="88" spans="1:15" s="82" customFormat="1" ht="14.25">
      <c r="A88" s="140">
        <v>1824.72</v>
      </c>
      <c r="B88" s="143">
        <v>4320</v>
      </c>
      <c r="C88" s="138">
        <v>2160</v>
      </c>
      <c r="D88" s="140">
        <v>6000</v>
      </c>
      <c r="E88" s="138">
        <v>6000</v>
      </c>
      <c r="F88" s="138">
        <v>3000</v>
      </c>
      <c r="G88" s="138">
        <v>192000</v>
      </c>
      <c r="H88" s="138">
        <f>SUM(A88:G88)</f>
        <v>215304.72</v>
      </c>
      <c r="I88" s="124"/>
      <c r="J88" s="124"/>
      <c r="K88" s="124"/>
    </row>
    <row r="89" spans="1:15" s="141" customFormat="1" ht="15">
      <c r="A89" s="125"/>
      <c r="B89" s="125"/>
      <c r="C89" s="126"/>
      <c r="D89" s="126"/>
      <c r="E89" s="126"/>
      <c r="F89" s="126"/>
      <c r="G89" s="81"/>
      <c r="H89" s="118"/>
      <c r="I89" s="118"/>
      <c r="J89" s="118"/>
    </row>
    <row r="90" spans="1:15" s="141" customFormat="1" ht="80.25" customHeight="1">
      <c r="A90" s="198" t="s">
        <v>17</v>
      </c>
      <c r="B90" s="198"/>
      <c r="C90" s="198"/>
      <c r="D90" s="198"/>
      <c r="E90" s="198"/>
      <c r="F90" s="198"/>
      <c r="G90" s="198"/>
      <c r="H90" s="198"/>
      <c r="I90" s="127"/>
      <c r="J90" s="127"/>
      <c r="K90" s="127"/>
      <c r="L90" s="127"/>
    </row>
    <row r="91" spans="1:15" ht="46.5" customHeight="1">
      <c r="A91" s="199" t="s">
        <v>18</v>
      </c>
      <c r="B91" s="199"/>
      <c r="C91" s="199"/>
      <c r="D91" s="199"/>
      <c r="E91" s="199"/>
      <c r="F91" s="199"/>
      <c r="G91" s="199"/>
      <c r="H91" s="199"/>
      <c r="I91" s="128"/>
      <c r="J91" s="128"/>
      <c r="K91" s="128"/>
      <c r="L91" s="128"/>
      <c r="M91" s="128"/>
      <c r="N91" s="128"/>
      <c r="O91" s="128"/>
    </row>
    <row r="92" spans="1:1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5" ht="15">
      <c r="A93" s="196" t="s">
        <v>95</v>
      </c>
      <c r="B93" s="196"/>
      <c r="C93" s="196"/>
      <c r="D93" s="196"/>
      <c r="E93" s="196"/>
      <c r="F93" s="196"/>
      <c r="G93" s="196"/>
      <c r="H93" s="196"/>
      <c r="I93" s="130"/>
      <c r="J93" s="131"/>
      <c r="K93" s="131"/>
      <c r="L93" s="131"/>
      <c r="M93" s="131"/>
      <c r="N93" s="131"/>
      <c r="O93" s="131"/>
    </row>
    <row r="94" spans="1:15" ht="15">
      <c r="A94" s="196" t="s">
        <v>130</v>
      </c>
      <c r="B94" s="196"/>
      <c r="C94" s="196"/>
      <c r="D94" s="196"/>
      <c r="E94" s="196"/>
      <c r="F94" s="196"/>
      <c r="G94" s="196"/>
      <c r="H94" s="196"/>
      <c r="I94" s="130"/>
      <c r="J94" s="131"/>
      <c r="K94" s="131"/>
      <c r="L94" s="131"/>
      <c r="M94" s="131"/>
      <c r="N94" s="131"/>
      <c r="O94" s="131"/>
    </row>
    <row r="95" spans="1:15" ht="14.25">
      <c r="A95" s="209" t="s">
        <v>127</v>
      </c>
      <c r="B95" s="209"/>
      <c r="C95" s="209"/>
      <c r="D95" s="209"/>
      <c r="E95" s="209"/>
      <c r="F95" s="209"/>
      <c r="G95" s="209"/>
      <c r="H95" s="209"/>
      <c r="I95" s="144"/>
      <c r="J95" s="144"/>
      <c r="K95" s="144"/>
      <c r="L95" s="144"/>
      <c r="M95" s="144"/>
      <c r="N95" s="144"/>
      <c r="O95" s="144"/>
    </row>
    <row r="96" spans="1:15" ht="15">
      <c r="A96" s="204" t="s">
        <v>131</v>
      </c>
      <c r="B96" s="204"/>
      <c r="C96" s="204"/>
      <c r="D96" s="204"/>
      <c r="E96" s="204"/>
      <c r="F96" s="204"/>
      <c r="G96" s="204"/>
      <c r="H96" s="204"/>
      <c r="I96" s="132"/>
      <c r="J96" s="133"/>
      <c r="K96" s="133"/>
      <c r="L96" s="133"/>
      <c r="M96" s="133"/>
      <c r="N96" s="133"/>
      <c r="O96" s="133"/>
    </row>
    <row r="97" spans="1:15" ht="15">
      <c r="A97" s="205" t="s">
        <v>128</v>
      </c>
      <c r="B97" s="205"/>
      <c r="C97" s="205"/>
      <c r="D97" s="205"/>
      <c r="E97" s="205"/>
      <c r="F97" s="205"/>
      <c r="G97" s="205"/>
      <c r="H97" s="205"/>
      <c r="I97" s="134"/>
      <c r="J97" s="135"/>
      <c r="K97" s="135"/>
      <c r="L97" s="135"/>
      <c r="M97" s="135"/>
      <c r="N97" s="135"/>
      <c r="O97" s="135"/>
    </row>
  </sheetData>
  <sheetProtection password="CC5F" sheet="1" objects="1" scenarios="1" selectLockedCells="1" selectUnlockedCells="1"/>
  <mergeCells count="53">
    <mergeCell ref="A96:H96"/>
    <mergeCell ref="A97:H97"/>
    <mergeCell ref="A44:H44"/>
    <mergeCell ref="A46:H46"/>
    <mergeCell ref="A56:H56"/>
    <mergeCell ref="E32:F32"/>
    <mergeCell ref="A94:H94"/>
    <mergeCell ref="A95:H95"/>
    <mergeCell ref="A83:H83"/>
    <mergeCell ref="A85:H85"/>
    <mergeCell ref="I23:I24"/>
    <mergeCell ref="A28:G28"/>
    <mergeCell ref="A31:H31"/>
    <mergeCell ref="A24:B24"/>
    <mergeCell ref="F21:F23"/>
    <mergeCell ref="G21:G23"/>
    <mergeCell ref="B61:G61"/>
    <mergeCell ref="B66:G66"/>
    <mergeCell ref="A58:H58"/>
    <mergeCell ref="A93:H93"/>
    <mergeCell ref="K69:V69"/>
    <mergeCell ref="B84:H84"/>
    <mergeCell ref="A90:H90"/>
    <mergeCell ref="A91:H91"/>
    <mergeCell ref="C48:G48"/>
    <mergeCell ref="C52:G52"/>
    <mergeCell ref="C39:D39"/>
    <mergeCell ref="A34:B42"/>
    <mergeCell ref="K65:Q65"/>
    <mergeCell ref="K67:Q67"/>
    <mergeCell ref="C49:G49"/>
    <mergeCell ref="C53:G53"/>
    <mergeCell ref="C50:G50"/>
    <mergeCell ref="A60:G60"/>
    <mergeCell ref="A1:H1"/>
    <mergeCell ref="A2:H2"/>
    <mergeCell ref="A3:H3"/>
    <mergeCell ref="E5:H8"/>
    <mergeCell ref="L38:W38"/>
    <mergeCell ref="A49:B53"/>
    <mergeCell ref="C38:G38"/>
    <mergeCell ref="A33:B33"/>
    <mergeCell ref="C33:G33"/>
    <mergeCell ref="A48:B48"/>
    <mergeCell ref="C32:D32"/>
    <mergeCell ref="H21:H23"/>
    <mergeCell ref="A17:H17"/>
    <mergeCell ref="A19:H19"/>
    <mergeCell ref="B20:F20"/>
    <mergeCell ref="C21:C23"/>
    <mergeCell ref="D21:D23"/>
    <mergeCell ref="E21:E23"/>
    <mergeCell ref="A21:B23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51</vt:lpstr>
      <vt:lpstr>Основное!Область_печати</vt:lpstr>
      <vt:lpstr>'Энергетиков 51'!Область_печати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2019-04-01T05:51:20Z</dcterms:modified>
</cp:coreProperties>
</file>