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7а" sheetId="39" r:id="rId3"/>
  </sheets>
  <definedNames>
    <definedName name="_xlnm.Print_Area" localSheetId="0">Основное!$A$1:$J$30</definedName>
    <definedName name="_xlnm.Print_Area" localSheetId="2">'Садовая 7а'!$A$1:$H$99</definedName>
  </definedNames>
  <calcPr calcId="124519"/>
</workbook>
</file>

<file path=xl/calcChain.xml><?xml version="1.0" encoding="utf-8"?>
<calcChain xmlns="http://schemas.openxmlformats.org/spreadsheetml/2006/main">
  <c r="F90" i="39"/>
  <c r="H38"/>
  <c r="H24"/>
  <c r="H69"/>
  <c r="H70"/>
  <c r="H72"/>
  <c r="H52"/>
  <c r="H41" i="4"/>
  <c r="H68" i="39"/>
  <c r="H63" s="1"/>
  <c r="H32" i="4"/>
  <c r="H34"/>
  <c r="H45"/>
  <c r="H47"/>
  <c r="H46"/>
  <c r="H43"/>
  <c r="H42"/>
  <c r="H67" i="39"/>
  <c r="H50"/>
  <c r="H51"/>
  <c r="H66"/>
  <c r="H36"/>
  <c r="H40"/>
  <c r="H64"/>
  <c r="H35"/>
  <c r="H41"/>
  <c r="H42"/>
  <c r="H65"/>
  <c r="H37"/>
  <c r="H34"/>
  <c r="H43"/>
  <c r="F24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H83" i="39"/>
  <c r="H82"/>
  <c r="H81"/>
  <c r="H80"/>
  <c r="H79"/>
  <c r="H78"/>
  <c r="H77"/>
  <c r="H76"/>
  <c r="H75"/>
  <c r="H74"/>
  <c r="H73"/>
  <c r="G26" i="4"/>
  <c r="G30"/>
  <c r="H71" i="39"/>
  <c r="E14" i="62"/>
  <c r="D14"/>
  <c r="K36" i="4"/>
  <c r="H61" i="39" l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<sst xmlns="http://schemas.openxmlformats.org/spreadsheetml/2006/main" count="228" uniqueCount="170">
  <si>
    <t xml:space="preserve">ремонт электрооборудования </t>
  </si>
  <si>
    <t>Замена электрооборудования (эл.лампы)</t>
  </si>
  <si>
    <t>Ремонт кровли</t>
  </si>
  <si>
    <t>Дополнительные доходы (реклама в лифте,размещение оборудования сотовой связи),руб.</t>
  </si>
  <si>
    <t>содержание (лампы)</t>
  </si>
  <si>
    <t>Смена вентилей,внутр.трубопроводов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</si>
  <si>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песок,и т.д.)</t>
    </r>
  </si>
  <si>
    <t>Общая площадь квартир -4910,44 кв.м.</t>
  </si>
  <si>
    <t>Общая площадь дома -6558,20 кв. м</t>
  </si>
  <si>
    <t>Доходы полученные от размещения рекламы и предоставления места под аренду в многоквартирном доме №7А по ул.Садовая представлены в таблице №5</t>
  </si>
  <si>
    <t>Замена светильников, автоматических выключателей,кабель</t>
  </si>
  <si>
    <t>Обслуживание ОПУ по ГВС, ХВС</t>
  </si>
  <si>
    <t xml:space="preserve"> об исполнении договора управления жилым домом №7А по ул.Садовая</t>
  </si>
  <si>
    <t>0,66 руб/м²</t>
  </si>
  <si>
    <t xml:space="preserve">ремонт общестроительный </t>
  </si>
  <si>
    <t>Установка почтовых ящиков</t>
  </si>
  <si>
    <t>Окраска мусорных контейнеров,скамеек,дверей,малые формы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</si>
  <si>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</si>
  <si>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</si>
  <si>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</si>
  <si>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</si>
  <si>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</si>
  <si>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</si>
  <si>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</si>
  <si>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</si>
  <si>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</si>
  <si>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</si>
  <si>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Движение денежных средств по статье текущий ремонт за 2018г.</t>
  </si>
  <si>
    <t>В таблице №1 приведено движение денежных средств по статье текущий ремонт  по лицевому счету дома №7А по ул.Садовая за 2018г.</t>
  </si>
  <si>
    <t xml:space="preserve">В 2018году были произведены следующие виды работ по текущему ремонту </t>
  </si>
  <si>
    <t>Замена трансформатора,электросчетчика, светильников</t>
  </si>
  <si>
    <t>Ремонт кровли балкона ООО Ирбис</t>
  </si>
  <si>
    <t>Утепление стеновой панели ООО Ирбис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</si>
  <si>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</si>
  <si>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</si>
  <si>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</si>
  <si>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</si>
  <si>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</si>
  <si>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</si>
  <si>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</si>
  <si>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</si>
  <si>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</si>
  <si>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</si>
  <si>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</si>
  <si>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</si>
  <si>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</si>
  <si>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</si>
  <si>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</si>
  <si>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</si>
  <si>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</si>
  <si>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</si>
  <si>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</si>
  <si>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</si>
  <si>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</si>
  <si>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</si>
  <si>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</si>
  <si>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</si>
  <si>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</si>
  <si>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</si>
  <si>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</si>
  <si>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</si>
  <si>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</si>
  <si>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</si>
  <si>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</si>
  <si>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</si>
  <si>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</si>
  <si>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</si>
  <si>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</si>
  <si>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</si>
  <si>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</si>
  <si>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</si>
  <si>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</si>
  <si>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</si>
  <si>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</si>
  <si>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</si>
  <si>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</si>
  <si>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</si>
  <si>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</si>
  <si>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</si>
  <si>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</si>
  <si>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</si>
  <si>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</si>
  <si>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</si>
  <si>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</si>
  <si>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</si>
  <si>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</si>
  <si>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</si>
  <si>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</si>
  <si>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</si>
  <si>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</si>
  <si>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</si>
  <si>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</si>
  <si>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</si>
  <si>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</si>
  <si>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</si>
  <si>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</si>
  <si>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</si>
  <si>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</si>
  <si>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</si>
  <si>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</si>
  <si>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</si>
  <si>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- 2,0 чел</t>
  </si>
  <si>
    <t>Площадь кровли - 910 кв. м</t>
  </si>
  <si>
    <t>Площадь газона - 170 кв. м</t>
  </si>
  <si>
    <t xml:space="preserve">Адрес дома - Садовая 7а </t>
  </si>
  <si>
    <t>Количество квартир - 143</t>
  </si>
  <si>
    <t>Площадь подъезда - 957,6 кв. м</t>
  </si>
  <si>
    <t>Площадь подвала - 873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</si>
  <si>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</si>
  <si>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</si>
  <si>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</si>
  <si>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</si>
  <si>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</si>
  <si>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</si>
  <si>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</si>
  <si>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</si>
  <si>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</si>
  <si>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</si>
  <si>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</si>
  <si>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</si>
  <si>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</si>
  <si>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</si>
  <si>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</si>
  <si>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</si>
  <si>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</si>
  <si>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</si>
  <si>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</si>
  <si>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</si>
  <si>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</si>
  <si>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</si>
  <si>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</si>
  <si>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</si>
  <si>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</si>
  <si>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</si>
  <si>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</si>
  <si>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</si>
  <si>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</si>
  <si>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ул.Садовая д.7А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</si>
  <si>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</si>
  <si>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</si>
  <si>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</si>
  <si>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</si>
  <si>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</si>
  <si>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</si>
  <si>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</si>
  <si>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</si>
  <si>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</si>
  <si>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</si>
  <si>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В ходе плановых осмотров, а также на основании обращений собственников помещений жилого дома №7А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</si>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</sst>
</file>

<file path=xl/styles.xml><?xml version="1.0" encoding="utf-8"?>
<styleSheet xmlns="http://schemas.openxmlformats.org/spreadsheetml/2006/main">
  <fonts count="4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31" fillId="3" borderId="0" xfId="3" applyFont="1" applyFill="1" applyAlignment="1">
      <alignment horizontal="left" wrapText="1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5" fillId="3" borderId="0" xfId="3" applyFont="1" applyFill="1">
      <alignment horizontal="left"/>
    </xf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3" xfId="3" applyFont="1" applyFill="1" applyBorder="1" applyAlignment="1"/>
    <xf numFmtId="0" fontId="22" fillId="3" borderId="4" xfId="3" applyFont="1" applyFill="1" applyBorder="1" applyAlignment="1"/>
    <xf numFmtId="0" fontId="22" fillId="3" borderId="3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5" xfId="3" applyFont="1" applyFill="1" applyBorder="1" applyAlignment="1">
      <alignment horizontal="center"/>
    </xf>
    <xf numFmtId="0" fontId="31" fillId="3" borderId="4" xfId="3" applyFont="1" applyFill="1" applyBorder="1" applyAlignment="1"/>
    <xf numFmtId="1" fontId="22" fillId="3" borderId="1" xfId="3" applyNumberFormat="1" applyFont="1" applyFill="1" applyBorder="1" applyAlignment="1"/>
    <xf numFmtId="1" fontId="31" fillId="3" borderId="1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4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4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0" fontId="31" fillId="3" borderId="3" xfId="3" applyFont="1" applyFill="1" applyBorder="1" applyAlignment="1">
      <alignment horizontal="left"/>
    </xf>
    <xf numFmtId="0" fontId="31" fillId="3" borderId="6" xfId="3" applyFont="1" applyFill="1" applyBorder="1" applyAlignment="1">
      <alignment horizontal="left"/>
    </xf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14" fontId="22" fillId="3" borderId="3" xfId="3" applyNumberFormat="1" applyFont="1" applyFill="1" applyBorder="1" applyAlignment="1"/>
    <xf numFmtId="14" fontId="22" fillId="3" borderId="6" xfId="3" applyNumberFormat="1" applyFont="1" applyFill="1" applyBorder="1" applyAlignment="1"/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37" fillId="3" borderId="0" xfId="0" applyFont="1" applyFill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2" fontId="31" fillId="3" borderId="3" xfId="3" applyNumberFormat="1" applyFont="1" applyFill="1" applyBorder="1" applyAlignment="1">
      <alignment horizontal="center"/>
    </xf>
    <xf numFmtId="0" fontId="3" fillId="3" borderId="1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31" fillId="3" borderId="4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/>
    </xf>
    <xf numFmtId="0" fontId="31" fillId="3" borderId="6" xfId="3" applyFont="1" applyFill="1" applyBorder="1" applyAlignment="1">
      <alignment horizontal="left"/>
    </xf>
    <xf numFmtId="2" fontId="45" fillId="3" borderId="0" xfId="1" applyNumberFormat="1" applyFont="1" applyFill="1" applyAlignment="1" applyProtection="1">
      <alignment horizontal="center"/>
    </xf>
    <xf numFmtId="0" fontId="36" fillId="3" borderId="0" xfId="0" applyFont="1" applyFill="1" applyAlignment="1">
      <alignment horizontal="center"/>
    </xf>
    <xf numFmtId="0" fontId="7" fillId="3" borderId="0" xfId="3" applyFont="1" applyFill="1" applyAlignment="1">
      <alignment horizontal="left"/>
    </xf>
    <xf numFmtId="0" fontId="7" fillId="3" borderId="0" xfId="3" applyFont="1" applyFill="1">
      <alignment horizontal="left"/>
    </xf>
    <xf numFmtId="0" fontId="33" fillId="3" borderId="11" xfId="3" applyFont="1" applyFill="1" applyBorder="1" applyAlignment="1">
      <alignment horizontal="left"/>
    </xf>
    <xf numFmtId="0" fontId="33" fillId="3" borderId="12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center"/>
    </xf>
    <xf numFmtId="0" fontId="31" fillId="3" borderId="3" xfId="3" applyFont="1" applyFill="1" applyBorder="1" applyAlignment="1">
      <alignment horizontal="center"/>
    </xf>
    <xf numFmtId="0" fontId="31" fillId="3" borderId="6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6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2" fillId="3" borderId="9" xfId="3" applyFont="1" applyFill="1" applyBorder="1" applyAlignment="1">
      <alignment horizontal="center" vertical="center" wrapText="1"/>
    </xf>
    <xf numFmtId="0" fontId="22" fillId="3" borderId="14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2" xfId="3" applyFont="1" applyFill="1" applyBorder="1" applyAlignment="1">
      <alignment horizontal="center" vertical="center" wrapText="1"/>
    </xf>
    <xf numFmtId="0" fontId="33" fillId="3" borderId="11" xfId="3" applyFont="1" applyFill="1" applyBorder="1">
      <alignment horizontal="left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9" fillId="3" borderId="3" xfId="3" applyNumberFormat="1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wrapText="1"/>
    </xf>
    <xf numFmtId="0" fontId="31" fillId="3" borderId="6" xfId="3" applyFont="1" applyFill="1" applyBorder="1" applyAlignment="1">
      <alignment horizontal="left" wrapText="1"/>
    </xf>
    <xf numFmtId="0" fontId="4" fillId="3" borderId="4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0" fontId="31" fillId="3" borderId="0" xfId="3" applyFont="1" applyFill="1" applyAlignment="1">
      <alignment horizontal="justify" wrapText="1"/>
    </xf>
    <xf numFmtId="0" fontId="20" fillId="3" borderId="1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3" fillId="3" borderId="8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6" fillId="3" borderId="0" xfId="3" applyFont="1" applyFill="1" applyBorder="1" applyAlignment="1">
      <alignment horizontal="left"/>
    </xf>
    <xf numFmtId="0" fontId="31" fillId="3" borderId="0" xfId="3" applyFont="1" applyFill="1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2" zoomScaleSheetLayoutView="100" workbookViewId="0">
      <selection activeCell="E53" sqref="E53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35</v>
      </c>
      <c r="B1" s="3" t="s">
        <v>49</v>
      </c>
      <c r="C1" s="19"/>
      <c r="D1" s="15" t="s">
        <v>50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72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73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74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75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76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77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78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79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80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81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82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83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84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85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86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87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88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89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90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91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92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93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94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95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96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97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98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99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45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35</v>
      </c>
      <c r="G31" s="42" t="s">
        <v>52</v>
      </c>
      <c r="H31" s="43" t="s">
        <v>54</v>
      </c>
      <c r="I31" s="43" t="s">
        <v>55</v>
      </c>
      <c r="J31" s="44" t="s">
        <v>56</v>
      </c>
      <c r="M31" s="52"/>
    </row>
    <row r="32" spans="1:15" s="38" customFormat="1" ht="18.75">
      <c r="C32" s="39"/>
      <c r="E32" s="40"/>
      <c r="F32" s="45">
        <v>1</v>
      </c>
      <c r="G32" s="55" t="s">
        <v>39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#REF!+#REF!+#REF!+#REF!+#REF!+#REF!+#REF!+#REF!+#REF!+#REF!+#REF!+#REF!+#REF!+#REF!+#REF!+#REF!+#REF!+#REF!+#REF!+#REF!+#REF!+#REF!+#REF!+'Садовая 7а'!H63+#REF!+#REF!+#REF!</f>
        <v>#REF!</v>
      </c>
    </row>
    <row r="33" spans="3:16" s="38" customFormat="1" ht="18.75">
      <c r="C33" s="39"/>
      <c r="E33" s="40"/>
      <c r="F33" s="45">
        <v>2</v>
      </c>
      <c r="G33" s="56" t="s">
        <v>65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149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41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61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#REF!+#REF!+#REF!+#REF!+#REF!+#REF!+#REF!+#REF!+#REF!+#REF!+#REF!+#REF!+#REF!+#REF!+#REF!+#REF!+#REF!+#REF!+#REF!+#REF!+#REF!+#REF!+#REF!+#REF!+'Садовая 7а'!H52+#REF!+#REF!+#REF!</f>
        <v>#REF!</v>
      </c>
    </row>
    <row r="37" spans="3:16" s="38" customFormat="1" ht="18.75">
      <c r="C37" s="39"/>
      <c r="E37" s="40"/>
      <c r="F37" s="45">
        <v>6</v>
      </c>
      <c r="G37" s="55" t="s">
        <v>59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150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42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66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67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60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69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43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57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58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44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53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11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7" zoomScale="110" zoomScaleNormal="110" workbookViewId="0">
      <selection activeCell="A48" sqref="A48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35</v>
      </c>
      <c r="G1" s="4" t="s">
        <v>52</v>
      </c>
      <c r="H1" s="3" t="s">
        <v>54</v>
      </c>
      <c r="I1" s="3" t="s">
        <v>55</v>
      </c>
      <c r="J1" s="6" t="s">
        <v>56</v>
      </c>
    </row>
    <row r="2" spans="1:10" ht="15">
      <c r="A2" s="2">
        <v>1</v>
      </c>
      <c r="B2" s="12" t="s">
        <v>89</v>
      </c>
      <c r="C2" s="16">
        <v>3641.1</v>
      </c>
      <c r="F2" s="9">
        <v>1</v>
      </c>
      <c r="G2" s="7" t="s">
        <v>68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96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86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35</v>
      </c>
      <c r="G13" s="4" t="s">
        <v>52</v>
      </c>
      <c r="H13" s="3" t="s">
        <v>54</v>
      </c>
      <c r="I13" s="3" t="s">
        <v>55</v>
      </c>
      <c r="J13" s="6" t="s">
        <v>56</v>
      </c>
    </row>
    <row r="14" spans="1:10" ht="15">
      <c r="B14" s="12" t="s">
        <v>87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108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109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72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73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74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75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76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77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78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79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80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81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82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83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84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85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86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87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88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89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90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91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92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93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94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95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96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97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98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99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W99"/>
  <sheetViews>
    <sheetView tabSelected="1" view="pageBreakPreview" zoomScaleSheetLayoutView="100" workbookViewId="0">
      <selection sqref="A1:H1"/>
    </sheetView>
  </sheetViews>
  <sheetFormatPr defaultRowHeight="12.75"/>
  <cols>
    <col min="1" max="1" width="12.28515625" style="135" customWidth="1"/>
    <col min="2" max="2" width="11.85546875" style="135" customWidth="1"/>
    <col min="3" max="3" width="14" style="135" customWidth="1"/>
    <col min="4" max="4" width="12.42578125" style="135" customWidth="1"/>
    <col min="5" max="5" width="15.28515625" style="135" customWidth="1"/>
    <col min="6" max="6" width="15.42578125" style="135" customWidth="1"/>
    <col min="7" max="7" width="18" style="135" customWidth="1"/>
    <col min="8" max="8" width="16" style="135" customWidth="1"/>
    <col min="9" max="9" width="12.85546875" style="135" customWidth="1"/>
    <col min="10" max="10" width="3.5703125" style="135" customWidth="1"/>
    <col min="11" max="12" width="9.140625" style="135"/>
    <col min="13" max="13" width="0.5703125" style="135" customWidth="1"/>
    <col min="14" max="15" width="9.140625" style="135"/>
    <col min="16" max="16" width="1.42578125" style="135" customWidth="1"/>
    <col min="17" max="16384" width="9.140625" style="135"/>
  </cols>
  <sheetData>
    <row r="1" spans="1:16" ht="18">
      <c r="A1" s="199" t="s">
        <v>132</v>
      </c>
      <c r="B1" s="199"/>
      <c r="C1" s="199"/>
      <c r="D1" s="199"/>
      <c r="E1" s="199"/>
      <c r="F1" s="199"/>
      <c r="G1" s="199"/>
      <c r="H1" s="199"/>
      <c r="I1" s="61"/>
      <c r="J1" s="61"/>
      <c r="K1" s="61"/>
      <c r="L1" s="61"/>
      <c r="M1" s="61"/>
      <c r="N1" s="61"/>
      <c r="O1" s="61"/>
      <c r="P1" s="61"/>
    </row>
    <row r="2" spans="1:16" ht="18">
      <c r="A2" s="199" t="s">
        <v>12</v>
      </c>
      <c r="B2" s="199"/>
      <c r="C2" s="199"/>
      <c r="D2" s="199"/>
      <c r="E2" s="199"/>
      <c r="F2" s="199"/>
      <c r="G2" s="199"/>
      <c r="H2" s="199"/>
      <c r="I2" s="61"/>
      <c r="J2" s="61"/>
      <c r="K2" s="61"/>
      <c r="L2" s="61"/>
      <c r="M2" s="61"/>
      <c r="N2" s="61"/>
      <c r="O2" s="61"/>
      <c r="P2" s="61"/>
    </row>
    <row r="3" spans="1:16" ht="18">
      <c r="A3" s="200" t="s">
        <v>23</v>
      </c>
      <c r="B3" s="200"/>
      <c r="C3" s="200"/>
      <c r="D3" s="200"/>
      <c r="E3" s="200"/>
      <c r="F3" s="200"/>
      <c r="G3" s="200"/>
      <c r="H3" s="200"/>
      <c r="I3" s="62"/>
      <c r="J3" s="62"/>
      <c r="K3" s="62"/>
      <c r="L3" s="62"/>
      <c r="M3" s="62"/>
      <c r="N3" s="62"/>
      <c r="O3" s="62"/>
      <c r="P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104</v>
      </c>
      <c r="B5" s="64"/>
      <c r="C5" s="64"/>
      <c r="D5" s="64"/>
      <c r="E5" s="202" t="s">
        <v>24</v>
      </c>
      <c r="F5" s="202"/>
      <c r="G5" s="202"/>
      <c r="H5" s="202"/>
      <c r="I5" s="65"/>
      <c r="J5" s="65"/>
    </row>
    <row r="6" spans="1:16" s="66" customFormat="1" ht="14.25">
      <c r="A6" s="64" t="s">
        <v>33</v>
      </c>
      <c r="B6" s="64"/>
      <c r="C6" s="64"/>
      <c r="D6" s="64"/>
      <c r="E6" s="202"/>
      <c r="F6" s="202"/>
      <c r="G6" s="202"/>
      <c r="H6" s="202"/>
      <c r="I6" s="65"/>
      <c r="J6" s="65"/>
    </row>
    <row r="7" spans="1:16" s="66" customFormat="1" ht="26.25" customHeight="1">
      <c r="A7" s="64" t="s">
        <v>8</v>
      </c>
      <c r="B7" s="64"/>
      <c r="C7" s="64"/>
      <c r="D7" s="64"/>
      <c r="E7" s="202"/>
      <c r="F7" s="202"/>
      <c r="G7" s="202"/>
      <c r="H7" s="202"/>
      <c r="I7" s="65"/>
      <c r="J7" s="65"/>
    </row>
    <row r="8" spans="1:16" s="66" customFormat="1" ht="14.25">
      <c r="A8" s="64" t="s">
        <v>7</v>
      </c>
      <c r="B8" s="64"/>
      <c r="C8" s="64"/>
      <c r="D8" s="64"/>
      <c r="E8" s="65"/>
      <c r="F8" s="65"/>
      <c r="G8" s="65"/>
      <c r="H8" s="65"/>
      <c r="I8" s="70"/>
      <c r="J8" s="70"/>
    </row>
    <row r="9" spans="1:16" s="66" customFormat="1" ht="14.25">
      <c r="A9" s="64" t="s">
        <v>34</v>
      </c>
      <c r="B9" s="64"/>
      <c r="C9" s="64"/>
      <c r="D9" s="64"/>
      <c r="E9" s="70" t="s">
        <v>110</v>
      </c>
      <c r="F9" s="65"/>
      <c r="G9" s="65"/>
      <c r="H9" s="65"/>
      <c r="I9" s="65"/>
      <c r="J9" s="65"/>
    </row>
    <row r="10" spans="1:16" s="66" customFormat="1" ht="14.25">
      <c r="A10" s="64" t="s">
        <v>51</v>
      </c>
      <c r="B10" s="64"/>
      <c r="C10" s="64"/>
      <c r="D10" s="64"/>
      <c r="F10" s="70"/>
      <c r="G10" s="70"/>
      <c r="H10" s="70"/>
      <c r="I10" s="70"/>
      <c r="J10" s="70"/>
    </row>
    <row r="11" spans="1:16" s="66" customFormat="1" ht="14.25">
      <c r="A11" s="64" t="s">
        <v>105</v>
      </c>
      <c r="B11" s="64"/>
      <c r="C11" s="64"/>
      <c r="D11" s="64"/>
      <c r="E11" s="64" t="s">
        <v>111</v>
      </c>
      <c r="F11" s="64"/>
      <c r="G11" s="64" t="s">
        <v>25</v>
      </c>
      <c r="I11" s="64"/>
      <c r="J11" s="64"/>
    </row>
    <row r="12" spans="1:16" s="66" customFormat="1" ht="14.25">
      <c r="A12" s="64" t="s">
        <v>106</v>
      </c>
      <c r="B12" s="64"/>
      <c r="C12" s="64"/>
      <c r="D12" s="64"/>
      <c r="E12" s="64" t="s">
        <v>112</v>
      </c>
      <c r="F12" s="64"/>
      <c r="G12" s="64" t="s">
        <v>138</v>
      </c>
      <c r="I12" s="64"/>
      <c r="J12" s="64"/>
    </row>
    <row r="13" spans="1:16" s="66" customFormat="1" ht="14.25">
      <c r="A13" s="64" t="s">
        <v>107</v>
      </c>
      <c r="B13" s="64"/>
      <c r="C13" s="64"/>
      <c r="D13" s="64"/>
      <c r="E13" s="64" t="s">
        <v>113</v>
      </c>
      <c r="F13" s="64"/>
      <c r="G13" s="64" t="s">
        <v>13</v>
      </c>
      <c r="I13" s="64"/>
      <c r="J13" s="64"/>
    </row>
    <row r="14" spans="1:16" s="66" customFormat="1" ht="14.25">
      <c r="A14" s="64" t="s">
        <v>102</v>
      </c>
      <c r="B14" s="64"/>
      <c r="C14" s="64"/>
      <c r="D14" s="64"/>
      <c r="E14" s="64" t="s">
        <v>114</v>
      </c>
      <c r="F14" s="64"/>
      <c r="G14" s="64" t="s">
        <v>115</v>
      </c>
      <c r="I14" s="64"/>
      <c r="J14" s="64"/>
    </row>
    <row r="15" spans="1:16" s="66" customFormat="1" ht="14.25">
      <c r="A15" s="64" t="s">
        <v>103</v>
      </c>
      <c r="B15" s="64"/>
      <c r="C15" s="64"/>
      <c r="D15" s="64"/>
      <c r="E15" s="64" t="s">
        <v>116</v>
      </c>
      <c r="F15" s="64"/>
      <c r="G15" s="64" t="s">
        <v>26</v>
      </c>
      <c r="I15" s="64"/>
      <c r="J15" s="64"/>
    </row>
    <row r="16" spans="1:16" ht="18.75">
      <c r="A16" s="67"/>
      <c r="B16" s="67"/>
      <c r="C16" s="67"/>
      <c r="D16" s="67"/>
      <c r="E16" s="67"/>
      <c r="F16" s="68"/>
      <c r="G16" s="68"/>
      <c r="H16" s="68"/>
      <c r="I16" s="68"/>
      <c r="J16" s="68"/>
      <c r="K16" s="69"/>
      <c r="L16" s="69"/>
      <c r="M16" s="69"/>
      <c r="N16" s="69"/>
      <c r="O16" s="69"/>
      <c r="P16" s="69"/>
    </row>
    <row r="17" spans="1:16" ht="30" customHeight="1">
      <c r="A17" s="190" t="s">
        <v>28</v>
      </c>
      <c r="B17" s="190"/>
      <c r="C17" s="190"/>
      <c r="D17" s="190"/>
      <c r="E17" s="190"/>
      <c r="F17" s="190"/>
      <c r="G17" s="190"/>
      <c r="H17" s="190"/>
      <c r="I17" s="65"/>
      <c r="J17" s="65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201" t="s">
        <v>27</v>
      </c>
      <c r="B19" s="201"/>
      <c r="C19" s="201"/>
      <c r="D19" s="201"/>
      <c r="E19" s="201"/>
      <c r="F19" s="201"/>
      <c r="G19" s="201"/>
      <c r="H19" s="201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186"/>
      <c r="C20" s="186"/>
      <c r="D20" s="186"/>
      <c r="E20" s="186"/>
      <c r="F20" s="186"/>
      <c r="G20" s="74"/>
      <c r="H20" s="81" t="s">
        <v>117</v>
      </c>
      <c r="I20" s="81"/>
      <c r="K20" s="71"/>
      <c r="M20" s="71"/>
      <c r="N20" s="71"/>
      <c r="O20" s="75"/>
    </row>
    <row r="21" spans="1:16" s="66" customFormat="1" ht="15" customHeight="1">
      <c r="A21" s="157" t="s">
        <v>118</v>
      </c>
      <c r="B21" s="207"/>
      <c r="C21" s="154" t="s">
        <v>140</v>
      </c>
      <c r="D21" s="154" t="s">
        <v>119</v>
      </c>
      <c r="E21" s="187" t="s">
        <v>3</v>
      </c>
      <c r="F21" s="157" t="s">
        <v>139</v>
      </c>
      <c r="G21" s="160" t="s">
        <v>120</v>
      </c>
      <c r="H21" s="203" t="s">
        <v>121</v>
      </c>
      <c r="I21" s="76"/>
    </row>
    <row r="22" spans="1:16" s="66" customFormat="1" ht="15" customHeight="1">
      <c r="A22" s="158"/>
      <c r="B22" s="208"/>
      <c r="C22" s="155"/>
      <c r="D22" s="155"/>
      <c r="E22" s="188"/>
      <c r="F22" s="158"/>
      <c r="G22" s="161"/>
      <c r="H22" s="203"/>
      <c r="I22" s="76"/>
    </row>
    <row r="23" spans="1:16" s="66" customFormat="1" ht="78.75" customHeight="1">
      <c r="A23" s="159"/>
      <c r="B23" s="209"/>
      <c r="C23" s="156"/>
      <c r="D23" s="156"/>
      <c r="E23" s="189"/>
      <c r="F23" s="159"/>
      <c r="G23" s="162"/>
      <c r="H23" s="203"/>
      <c r="I23" s="76"/>
    </row>
    <row r="24" spans="1:16" s="79" customFormat="1" ht="14.25">
      <c r="A24" s="152">
        <v>-95503</v>
      </c>
      <c r="B24" s="153"/>
      <c r="C24" s="136">
        <v>93691.01999999999</v>
      </c>
      <c r="D24" s="137">
        <v>93005.48000000001</v>
      </c>
      <c r="E24" s="137">
        <v>25198.559999999998</v>
      </c>
      <c r="F24" s="136">
        <f>C24-D24</f>
        <v>685.53999999997905</v>
      </c>
      <c r="G24" s="138">
        <v>132347</v>
      </c>
      <c r="H24" s="139">
        <f>A24+D24+E24-G24</f>
        <v>-109645.95999999999</v>
      </c>
      <c r="I24" s="77"/>
      <c r="J24" s="78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107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29</v>
      </c>
      <c r="B26" s="64"/>
      <c r="C26" s="64"/>
      <c r="D26" s="64"/>
      <c r="E26" s="64"/>
      <c r="F26" s="64"/>
      <c r="G26" s="83"/>
      <c r="H26" s="83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141</v>
      </c>
      <c r="B27" s="64"/>
      <c r="C27" s="64"/>
      <c r="D27" s="64"/>
      <c r="E27" s="64"/>
      <c r="F27" s="64"/>
      <c r="G27" s="83"/>
      <c r="H27" s="83"/>
      <c r="I27" s="64"/>
      <c r="J27" s="66"/>
      <c r="K27" s="66"/>
      <c r="L27" s="66"/>
      <c r="M27" s="66"/>
      <c r="N27" s="66"/>
      <c r="O27" s="66"/>
    </row>
    <row r="28" spans="1:16" ht="15" customHeight="1">
      <c r="A28" s="190" t="s">
        <v>135</v>
      </c>
      <c r="B28" s="190"/>
      <c r="C28" s="190"/>
      <c r="D28" s="190"/>
      <c r="E28" s="190"/>
      <c r="F28" s="190"/>
      <c r="G28" s="190"/>
      <c r="H28" s="190"/>
      <c r="I28" s="65"/>
      <c r="J28" s="65"/>
      <c r="K28" s="65"/>
      <c r="L28" s="65"/>
      <c r="M28" s="65"/>
      <c r="N28" s="65"/>
      <c r="O28" s="65"/>
      <c r="P28" s="65"/>
    </row>
    <row r="29" spans="1:16" ht="14.25">
      <c r="A29" s="64" t="s">
        <v>136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s="140" customFormat="1" ht="15.75">
      <c r="A31" s="204" t="s">
        <v>122</v>
      </c>
      <c r="B31" s="204"/>
      <c r="C31" s="204"/>
      <c r="D31" s="204"/>
      <c r="E31" s="204"/>
      <c r="F31" s="204"/>
      <c r="G31" s="204"/>
      <c r="H31" s="204"/>
      <c r="I31" s="85"/>
      <c r="J31" s="85"/>
    </row>
    <row r="32" spans="1:16" s="140" customFormat="1">
      <c r="A32" s="86"/>
      <c r="B32" s="141"/>
      <c r="C32" s="205"/>
      <c r="D32" s="205"/>
      <c r="E32" s="206"/>
      <c r="F32" s="206"/>
      <c r="G32" s="141"/>
      <c r="H32" s="87" t="s">
        <v>123</v>
      </c>
      <c r="I32" s="87"/>
    </row>
    <row r="33" spans="1:23" s="140" customFormat="1" ht="15.75">
      <c r="A33" s="177" t="s">
        <v>49</v>
      </c>
      <c r="B33" s="178"/>
      <c r="C33" s="196" t="s">
        <v>17</v>
      </c>
      <c r="D33" s="198"/>
      <c r="E33" s="198"/>
      <c r="F33" s="198"/>
      <c r="G33" s="197"/>
      <c r="H33" s="88" t="s">
        <v>124</v>
      </c>
      <c r="L33" s="89"/>
      <c r="M33" s="89"/>
      <c r="N33" s="89"/>
      <c r="O33" s="89"/>
      <c r="P33" s="89"/>
      <c r="Q33" s="89"/>
      <c r="R33" s="89"/>
    </row>
    <row r="34" spans="1:23" s="140" customFormat="1" ht="15" customHeight="1">
      <c r="A34" s="180" t="s">
        <v>137</v>
      </c>
      <c r="B34" s="181"/>
      <c r="C34" s="109" t="s">
        <v>2</v>
      </c>
      <c r="D34" s="90"/>
      <c r="E34" s="90"/>
      <c r="F34" s="90"/>
      <c r="G34" s="90"/>
      <c r="H34" s="99">
        <f>27500</f>
        <v>27500</v>
      </c>
      <c r="L34" s="89"/>
      <c r="M34" s="89"/>
      <c r="N34" s="89"/>
      <c r="O34" s="89"/>
      <c r="P34" s="89"/>
      <c r="Q34" s="89"/>
      <c r="R34" s="89"/>
    </row>
    <row r="35" spans="1:23" s="140" customFormat="1" ht="15" customHeight="1">
      <c r="A35" s="182"/>
      <c r="B35" s="183"/>
      <c r="C35" s="109" t="s">
        <v>10</v>
      </c>
      <c r="D35" s="90"/>
      <c r="E35" s="90"/>
      <c r="F35" s="90"/>
      <c r="G35" s="90"/>
      <c r="H35" s="99">
        <f>1934</f>
        <v>1934</v>
      </c>
      <c r="L35" s="89"/>
      <c r="M35" s="89"/>
      <c r="N35" s="89"/>
      <c r="O35" s="89"/>
      <c r="P35" s="89"/>
      <c r="Q35" s="89"/>
      <c r="R35" s="89"/>
    </row>
    <row r="36" spans="1:23" s="140" customFormat="1" ht="15" customHeight="1">
      <c r="A36" s="182"/>
      <c r="B36" s="183"/>
      <c r="C36" s="109" t="s">
        <v>15</v>
      </c>
      <c r="D36" s="90"/>
      <c r="E36" s="90"/>
      <c r="F36" s="90"/>
      <c r="G36" s="90"/>
      <c r="H36" s="99">
        <f>70211</f>
        <v>70211</v>
      </c>
      <c r="L36" s="89"/>
      <c r="M36" s="89"/>
      <c r="N36" s="89"/>
      <c r="O36" s="89"/>
      <c r="P36" s="89"/>
      <c r="Q36" s="89"/>
      <c r="R36" s="89"/>
    </row>
    <row r="37" spans="1:23" s="140" customFormat="1" ht="15" customHeight="1">
      <c r="A37" s="182"/>
      <c r="B37" s="183"/>
      <c r="C37" s="109" t="s">
        <v>5</v>
      </c>
      <c r="D37" s="90"/>
      <c r="E37" s="90"/>
      <c r="F37" s="90"/>
      <c r="G37" s="90"/>
      <c r="H37" s="99">
        <f>26314+6388</f>
        <v>32702</v>
      </c>
      <c r="L37" s="89"/>
      <c r="M37" s="89"/>
      <c r="N37" s="89"/>
      <c r="O37" s="89"/>
      <c r="P37" s="89"/>
      <c r="Q37" s="89"/>
      <c r="R37" s="89"/>
    </row>
    <row r="38" spans="1:23" s="140" customFormat="1" ht="15">
      <c r="A38" s="182"/>
      <c r="B38" s="183"/>
      <c r="C38" s="91"/>
      <c r="D38" s="92"/>
      <c r="E38" s="92"/>
      <c r="F38" s="92"/>
      <c r="G38" s="92"/>
      <c r="H38" s="93">
        <f>SUM(H34:H37)</f>
        <v>132347</v>
      </c>
      <c r="L38" s="89"/>
      <c r="M38" s="89"/>
      <c r="N38" s="89"/>
      <c r="O38" s="89"/>
      <c r="P38" s="89"/>
      <c r="Q38" s="89"/>
      <c r="R38" s="89"/>
    </row>
    <row r="39" spans="1:23" s="140" customFormat="1" ht="15">
      <c r="A39" s="182"/>
      <c r="B39" s="183"/>
      <c r="C39" s="177" t="s">
        <v>18</v>
      </c>
      <c r="D39" s="178"/>
      <c r="E39" s="178"/>
      <c r="F39" s="178"/>
      <c r="G39" s="179"/>
      <c r="H39" s="93"/>
    </row>
    <row r="40" spans="1:23" s="140" customFormat="1" ht="15">
      <c r="A40" s="182"/>
      <c r="B40" s="183"/>
      <c r="C40" s="109" t="s">
        <v>30</v>
      </c>
      <c r="D40" s="92"/>
      <c r="E40" s="92"/>
      <c r="F40" s="92"/>
      <c r="G40" s="92"/>
      <c r="H40" s="99">
        <f>6720+8221</f>
        <v>14941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</row>
    <row r="41" spans="1:23" s="140" customFormat="1" ht="15" customHeight="1">
      <c r="A41" s="182"/>
      <c r="B41" s="183"/>
      <c r="C41" s="109" t="s">
        <v>5</v>
      </c>
      <c r="D41" s="90"/>
      <c r="E41" s="90"/>
      <c r="F41" s="90"/>
      <c r="G41" s="90"/>
      <c r="H41" s="99">
        <f>25452+16399</f>
        <v>41851</v>
      </c>
    </row>
    <row r="42" spans="1:23" s="140" customFormat="1" ht="15">
      <c r="A42" s="182"/>
      <c r="B42" s="183"/>
      <c r="C42" s="109" t="s">
        <v>32</v>
      </c>
      <c r="D42" s="146"/>
      <c r="E42" s="146"/>
      <c r="F42" s="146"/>
      <c r="G42" s="146"/>
      <c r="H42" s="99">
        <f>37600</f>
        <v>37600</v>
      </c>
    </row>
    <row r="43" spans="1:23" s="140" customFormat="1" ht="15">
      <c r="A43" s="184"/>
      <c r="B43" s="185"/>
      <c r="C43" s="109" t="s">
        <v>31</v>
      </c>
      <c r="D43" s="146"/>
      <c r="E43" s="146"/>
      <c r="F43" s="146"/>
      <c r="G43" s="147"/>
      <c r="H43" s="99">
        <f>9000</f>
        <v>9000</v>
      </c>
    </row>
    <row r="44" spans="1:23">
      <c r="A44" s="94"/>
      <c r="B44" s="94"/>
      <c r="C44" s="94"/>
      <c r="D44" s="94"/>
      <c r="E44" s="95"/>
      <c r="F44" s="95"/>
      <c r="G44" s="95"/>
      <c r="H44" s="95"/>
      <c r="I44" s="95"/>
      <c r="J44" s="95"/>
    </row>
    <row r="45" spans="1:23" ht="42.75" customHeight="1">
      <c r="A45" s="190" t="s">
        <v>148</v>
      </c>
      <c r="B45" s="190"/>
      <c r="C45" s="190"/>
      <c r="D45" s="190"/>
      <c r="E45" s="190"/>
      <c r="F45" s="190"/>
      <c r="G45" s="190"/>
      <c r="H45" s="190"/>
      <c r="I45" s="65"/>
      <c r="J45" s="65"/>
    </row>
    <row r="46" spans="1:23">
      <c r="A46" s="94"/>
      <c r="B46" s="94"/>
      <c r="C46" s="94"/>
      <c r="D46" s="94"/>
      <c r="E46" s="95"/>
      <c r="F46" s="95"/>
      <c r="G46" s="95"/>
      <c r="H46" s="95"/>
      <c r="I46" s="95"/>
      <c r="J46" s="95"/>
    </row>
    <row r="47" spans="1:23" ht="33" customHeight="1">
      <c r="A47" s="164" t="s">
        <v>19</v>
      </c>
      <c r="B47" s="164"/>
      <c r="C47" s="164"/>
      <c r="D47" s="164"/>
      <c r="E47" s="164"/>
      <c r="F47" s="164"/>
      <c r="G47" s="164"/>
      <c r="H47" s="164"/>
      <c r="I47" s="96"/>
      <c r="J47" s="96"/>
      <c r="K47" s="73"/>
      <c r="L47" s="73"/>
      <c r="M47" s="73"/>
      <c r="N47" s="73"/>
      <c r="O47" s="73"/>
      <c r="P47" s="73"/>
    </row>
    <row r="48" spans="1:23" ht="15">
      <c r="A48" s="97"/>
      <c r="B48" s="97"/>
      <c r="C48" s="97"/>
      <c r="D48" s="97"/>
      <c r="E48" s="97"/>
      <c r="F48" s="97"/>
      <c r="G48" s="97"/>
      <c r="H48" s="98" t="s">
        <v>125</v>
      </c>
      <c r="J48" s="97"/>
      <c r="M48" s="97"/>
      <c r="N48" s="97"/>
      <c r="O48" s="97"/>
      <c r="P48" s="97"/>
    </row>
    <row r="49" spans="1:18" ht="15.75">
      <c r="A49" s="196" t="s">
        <v>49</v>
      </c>
      <c r="B49" s="197"/>
      <c r="C49" s="196" t="s">
        <v>17</v>
      </c>
      <c r="D49" s="198"/>
      <c r="E49" s="198"/>
      <c r="F49" s="198"/>
      <c r="G49" s="197"/>
      <c r="H49" s="88" t="s">
        <v>124</v>
      </c>
      <c r="I49" s="97"/>
      <c r="J49" s="97"/>
      <c r="K49" s="97"/>
      <c r="L49" s="97"/>
    </row>
    <row r="50" spans="1:18" ht="15" customHeight="1">
      <c r="A50" s="180" t="s">
        <v>137</v>
      </c>
      <c r="B50" s="181"/>
      <c r="C50" s="193" t="s">
        <v>1</v>
      </c>
      <c r="D50" s="194"/>
      <c r="E50" s="194"/>
      <c r="F50" s="194"/>
      <c r="G50" s="195"/>
      <c r="H50" s="99">
        <f>4689+3672</f>
        <v>8361</v>
      </c>
      <c r="I50" s="97"/>
      <c r="J50" s="97"/>
      <c r="K50" s="97"/>
      <c r="L50" s="97"/>
    </row>
    <row r="51" spans="1:18" ht="15" customHeight="1">
      <c r="A51" s="182"/>
      <c r="B51" s="183"/>
      <c r="C51" s="165" t="s">
        <v>16</v>
      </c>
      <c r="D51" s="166"/>
      <c r="E51" s="166"/>
      <c r="F51" s="166"/>
      <c r="G51" s="167"/>
      <c r="H51" s="99">
        <f>646+646</f>
        <v>1292</v>
      </c>
      <c r="I51" s="97"/>
      <c r="J51" s="97"/>
      <c r="K51" s="97"/>
      <c r="L51" s="97"/>
    </row>
    <row r="52" spans="1:18" ht="15" customHeight="1">
      <c r="A52" s="182"/>
      <c r="B52" s="183"/>
      <c r="C52" s="109" t="s">
        <v>64</v>
      </c>
      <c r="D52" s="142"/>
      <c r="E52" s="142"/>
      <c r="F52" s="142"/>
      <c r="G52" s="143"/>
      <c r="H52" s="99">
        <f>H72</f>
        <v>7053.4085392360757</v>
      </c>
      <c r="I52" s="97"/>
      <c r="J52" s="97"/>
      <c r="K52" s="97"/>
      <c r="L52" s="97"/>
    </row>
    <row r="53" spans="1:18" ht="15">
      <c r="A53" s="182"/>
      <c r="B53" s="183"/>
      <c r="C53" s="177" t="s">
        <v>18</v>
      </c>
      <c r="D53" s="178"/>
      <c r="E53" s="178"/>
      <c r="F53" s="178"/>
      <c r="G53" s="179"/>
      <c r="H53" s="99"/>
      <c r="I53" s="97"/>
      <c r="J53" s="97"/>
      <c r="K53" s="97"/>
      <c r="L53" s="97"/>
    </row>
    <row r="54" spans="1:18" ht="14.25">
      <c r="A54" s="184"/>
      <c r="B54" s="185"/>
      <c r="C54" s="165" t="s">
        <v>126</v>
      </c>
      <c r="D54" s="166"/>
      <c r="E54" s="166"/>
      <c r="F54" s="166"/>
      <c r="G54" s="167"/>
      <c r="H54" s="111">
        <v>4977.99</v>
      </c>
      <c r="I54" s="95"/>
      <c r="J54" s="95"/>
    </row>
    <row r="55" spans="1:18">
      <c r="A55" s="94"/>
      <c r="B55" s="94"/>
      <c r="C55" s="94"/>
      <c r="D55" s="94"/>
      <c r="E55" s="95"/>
      <c r="F55" s="95"/>
      <c r="G55" s="95"/>
      <c r="H55" s="95"/>
      <c r="I55" s="95"/>
      <c r="J55" s="95"/>
    </row>
    <row r="56" spans="1:18">
      <c r="A56" s="89" t="s">
        <v>101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1:18" ht="18" customHeight="1">
      <c r="A57" s="212" t="s">
        <v>48</v>
      </c>
      <c r="B57" s="212"/>
      <c r="C57" s="212"/>
      <c r="D57" s="212"/>
      <c r="E57" s="212"/>
      <c r="F57" s="212"/>
      <c r="G57" s="212"/>
      <c r="H57" s="212"/>
      <c r="I57" s="101"/>
      <c r="J57" s="101"/>
    </row>
    <row r="58" spans="1:18" ht="12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</row>
    <row r="59" spans="1:18" ht="15.75">
      <c r="A59" s="201" t="s">
        <v>46</v>
      </c>
      <c r="B59" s="201"/>
      <c r="C59" s="201"/>
      <c r="D59" s="201"/>
      <c r="E59" s="201"/>
      <c r="F59" s="201"/>
      <c r="G59" s="201"/>
      <c r="H59" s="201"/>
      <c r="I59" s="73"/>
      <c r="J59" s="73"/>
    </row>
    <row r="60" spans="1:18" ht="15.75">
      <c r="A60" s="102"/>
      <c r="B60" s="102"/>
      <c r="C60" s="102"/>
      <c r="D60" s="102"/>
      <c r="E60" s="102"/>
      <c r="F60" s="102"/>
      <c r="G60" s="102"/>
      <c r="H60" s="98" t="s">
        <v>127</v>
      </c>
      <c r="J60" s="102"/>
    </row>
    <row r="61" spans="1:18" ht="15.75">
      <c r="A61" s="172" t="s">
        <v>47</v>
      </c>
      <c r="B61" s="172"/>
      <c r="C61" s="172"/>
      <c r="D61" s="172"/>
      <c r="E61" s="172"/>
      <c r="F61" s="172"/>
      <c r="G61" s="173"/>
      <c r="H61" s="103">
        <f>SUM(H70:H83)+H63+H69</f>
        <v>1026622.7916073115</v>
      </c>
      <c r="I61" s="104"/>
      <c r="J61" s="104"/>
      <c r="L61" s="89"/>
      <c r="M61" s="89"/>
      <c r="N61" s="89"/>
      <c r="O61" s="89"/>
      <c r="P61" s="89"/>
      <c r="Q61" s="89"/>
      <c r="R61" s="89"/>
    </row>
    <row r="62" spans="1:18" ht="15">
      <c r="A62" s="105" t="s">
        <v>35</v>
      </c>
      <c r="B62" s="174" t="s">
        <v>36</v>
      </c>
      <c r="C62" s="175"/>
      <c r="D62" s="175"/>
      <c r="E62" s="175"/>
      <c r="F62" s="175"/>
      <c r="G62" s="176"/>
      <c r="H62" s="106" t="s">
        <v>37</v>
      </c>
      <c r="I62" s="107"/>
      <c r="K62" s="89"/>
      <c r="L62" s="89"/>
      <c r="M62" s="89"/>
      <c r="N62" s="89"/>
      <c r="O62" s="89"/>
      <c r="P62" s="89"/>
      <c r="Q62" s="89"/>
      <c r="R62" s="89"/>
    </row>
    <row r="63" spans="1:18" ht="15.75">
      <c r="A63" s="108" t="s">
        <v>38</v>
      </c>
      <c r="B63" s="109" t="s">
        <v>39</v>
      </c>
      <c r="C63" s="90"/>
      <c r="D63" s="90"/>
      <c r="E63" s="90"/>
      <c r="F63" s="90"/>
      <c r="G63" s="90"/>
      <c r="H63" s="110">
        <f>SUM(H64:H68)</f>
        <v>135769.43517651269</v>
      </c>
      <c r="I63" s="74"/>
      <c r="K63" s="100"/>
      <c r="L63" s="89"/>
      <c r="M63" s="89"/>
      <c r="N63" s="89"/>
      <c r="O63" s="89"/>
      <c r="P63" s="89"/>
      <c r="Q63" s="89"/>
      <c r="R63" s="89"/>
    </row>
    <row r="64" spans="1:18" ht="15">
      <c r="A64" s="108"/>
      <c r="B64" s="109" t="s">
        <v>0</v>
      </c>
      <c r="C64" s="90"/>
      <c r="D64" s="90"/>
      <c r="E64" s="90"/>
      <c r="F64" s="90"/>
      <c r="G64" s="90"/>
      <c r="H64" s="111">
        <f>1004</f>
        <v>1004</v>
      </c>
      <c r="I64" s="74"/>
      <c r="K64" s="89"/>
      <c r="L64" s="89"/>
      <c r="M64" s="89"/>
      <c r="N64" s="89"/>
      <c r="O64" s="89"/>
      <c r="P64" s="89"/>
      <c r="Q64" s="89"/>
      <c r="R64" s="89"/>
    </row>
    <row r="65" spans="1:22" ht="15">
      <c r="A65" s="108"/>
      <c r="B65" s="109" t="s">
        <v>142</v>
      </c>
      <c r="C65" s="90"/>
      <c r="D65" s="90"/>
      <c r="E65" s="90"/>
      <c r="F65" s="90"/>
      <c r="G65" s="90"/>
      <c r="H65" s="111">
        <f>19612+5030</f>
        <v>24642</v>
      </c>
      <c r="I65" s="74"/>
      <c r="K65" s="89"/>
      <c r="L65" s="89"/>
      <c r="M65" s="89"/>
      <c r="N65" s="89"/>
      <c r="O65" s="89"/>
      <c r="P65" s="89"/>
      <c r="Q65" s="89"/>
      <c r="R65" s="89"/>
    </row>
    <row r="66" spans="1:22" ht="15">
      <c r="A66" s="108"/>
      <c r="B66" s="109" t="s">
        <v>14</v>
      </c>
      <c r="C66" s="90"/>
      <c r="D66" s="90"/>
      <c r="E66" s="90"/>
      <c r="F66" s="90"/>
      <c r="G66" s="90"/>
      <c r="H66" s="111">
        <f>19464+31824</f>
        <v>51288</v>
      </c>
      <c r="I66" s="74"/>
      <c r="K66" s="89"/>
      <c r="L66" s="89"/>
      <c r="M66" s="89"/>
      <c r="N66" s="89"/>
      <c r="O66" s="89"/>
      <c r="P66" s="89"/>
      <c r="Q66" s="89"/>
      <c r="R66" s="89"/>
    </row>
    <row r="67" spans="1:22" ht="15">
      <c r="A67" s="108"/>
      <c r="B67" s="109" t="s">
        <v>4</v>
      </c>
      <c r="C67" s="90"/>
      <c r="D67" s="90"/>
      <c r="E67" s="90"/>
      <c r="F67" s="90"/>
      <c r="G67" s="90"/>
      <c r="H67" s="111">
        <f>1929+1471</f>
        <v>3400</v>
      </c>
      <c r="I67" s="74"/>
      <c r="K67" s="89"/>
      <c r="L67" s="89"/>
      <c r="M67" s="89"/>
      <c r="N67" s="89"/>
      <c r="O67" s="89"/>
      <c r="P67" s="89"/>
      <c r="Q67" s="89"/>
      <c r="R67" s="89"/>
    </row>
    <row r="68" spans="1:22" ht="49.5" customHeight="1">
      <c r="A68" s="108"/>
      <c r="B68" s="191" t="s">
        <v>6</v>
      </c>
      <c r="C68" s="192"/>
      <c r="D68" s="192"/>
      <c r="E68" s="192"/>
      <c r="F68" s="192"/>
      <c r="G68" s="192"/>
      <c r="H68" s="111">
        <f>Основное!$D$26*Основное!I32</f>
        <v>55435.435176512699</v>
      </c>
      <c r="I68" s="74"/>
      <c r="K68" s="89"/>
      <c r="L68" s="89"/>
      <c r="M68" s="89"/>
      <c r="N68" s="89"/>
      <c r="O68" s="89"/>
      <c r="P68" s="89"/>
      <c r="Q68" s="89"/>
      <c r="R68" s="89"/>
    </row>
    <row r="69" spans="1:22" ht="15">
      <c r="A69" s="108" t="s">
        <v>40</v>
      </c>
      <c r="B69" s="109" t="s">
        <v>70</v>
      </c>
      <c r="C69" s="90"/>
      <c r="D69" s="90"/>
      <c r="E69" s="90"/>
      <c r="F69" s="90"/>
      <c r="G69" s="90"/>
      <c r="H69" s="111">
        <f>Основное!$D$26*Основное!I33</f>
        <v>3492.2286363623598</v>
      </c>
      <c r="I69" s="74"/>
      <c r="K69" s="89"/>
      <c r="L69" s="89"/>
      <c r="M69" s="89"/>
      <c r="N69" s="89"/>
      <c r="O69" s="89"/>
      <c r="P69" s="89"/>
      <c r="Q69" s="89"/>
      <c r="R69" s="89"/>
    </row>
    <row r="70" spans="1:22" ht="15">
      <c r="A70" s="108" t="s">
        <v>156</v>
      </c>
      <c r="B70" s="109" t="s">
        <v>155</v>
      </c>
      <c r="C70" s="90"/>
      <c r="D70" s="90"/>
      <c r="E70" s="90"/>
      <c r="F70" s="90"/>
      <c r="G70" s="90"/>
      <c r="H70" s="111">
        <f>Основное!$D$26*Основное!I34</f>
        <v>7462.0415485916183</v>
      </c>
      <c r="I70" s="74"/>
      <c r="K70" s="89"/>
      <c r="L70" s="89"/>
      <c r="M70" s="89"/>
      <c r="N70" s="89"/>
      <c r="O70" s="89"/>
      <c r="P70" s="89"/>
      <c r="Q70" s="89"/>
      <c r="R70" s="89"/>
    </row>
    <row r="71" spans="1:22" ht="14.25">
      <c r="A71" s="108" t="s">
        <v>157</v>
      </c>
      <c r="B71" s="109" t="s">
        <v>41</v>
      </c>
      <c r="C71" s="90"/>
      <c r="D71" s="90"/>
      <c r="E71" s="90"/>
      <c r="F71" s="90"/>
      <c r="G71" s="90"/>
      <c r="H71" s="111">
        <f>Основное!$D$26*Основное!I35</f>
        <v>39532.085682681805</v>
      </c>
      <c r="I71" s="112"/>
      <c r="J71" s="112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</row>
    <row r="72" spans="1:22" ht="14.25">
      <c r="A72" s="108" t="s">
        <v>153</v>
      </c>
      <c r="B72" s="109" t="s">
        <v>154</v>
      </c>
      <c r="C72" s="90"/>
      <c r="D72" s="90"/>
      <c r="E72" s="90"/>
      <c r="F72" s="90"/>
      <c r="G72" s="90"/>
      <c r="H72" s="111">
        <f>Основное!$D$26*Основное!I36</f>
        <v>7053.4085392360757</v>
      </c>
      <c r="I72" s="112"/>
      <c r="J72" s="112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 ht="15">
      <c r="A73" s="108" t="s">
        <v>158</v>
      </c>
      <c r="B73" s="109" t="s">
        <v>151</v>
      </c>
      <c r="C73" s="90"/>
      <c r="D73" s="90"/>
      <c r="E73" s="90"/>
      <c r="F73" s="90"/>
      <c r="G73" s="90"/>
      <c r="H73" s="111">
        <f>Основное!$D$26*Основное!I37</f>
        <v>65098.956821481159</v>
      </c>
      <c r="I73" s="74"/>
      <c r="M73" s="89"/>
      <c r="N73" s="89"/>
      <c r="O73" s="89"/>
      <c r="P73" s="89"/>
      <c r="Q73" s="89"/>
      <c r="R73" s="89"/>
    </row>
    <row r="74" spans="1:22" ht="15">
      <c r="A74" s="108" t="s">
        <v>159</v>
      </c>
      <c r="B74" s="109" t="s">
        <v>152</v>
      </c>
      <c r="C74" s="90"/>
      <c r="D74" s="90"/>
      <c r="E74" s="90"/>
      <c r="F74" s="90"/>
      <c r="G74" s="90"/>
      <c r="H74" s="111">
        <f>Основное!$D$26*Основное!I38</f>
        <v>4703.4156975383867</v>
      </c>
      <c r="I74" s="74"/>
      <c r="M74" s="89"/>
      <c r="N74" s="89"/>
      <c r="O74" s="89"/>
      <c r="P74" s="89"/>
      <c r="Q74" s="89"/>
      <c r="R74" s="89"/>
    </row>
    <row r="75" spans="1:22" ht="15">
      <c r="A75" s="108" t="s">
        <v>160</v>
      </c>
      <c r="B75" s="109" t="s">
        <v>42</v>
      </c>
      <c r="C75" s="90"/>
      <c r="D75" s="90"/>
      <c r="E75" s="90"/>
      <c r="F75" s="90"/>
      <c r="G75" s="90"/>
      <c r="H75" s="111">
        <f>Основное!$D$26*Основное!I39</f>
        <v>63194.547702757642</v>
      </c>
      <c r="I75" s="74"/>
      <c r="M75" s="89"/>
      <c r="N75" s="89"/>
      <c r="O75" s="89"/>
      <c r="P75" s="89"/>
      <c r="Q75" s="89"/>
      <c r="R75" s="89"/>
    </row>
    <row r="76" spans="1:22" ht="15">
      <c r="A76" s="108" t="s">
        <v>161</v>
      </c>
      <c r="B76" s="109" t="s">
        <v>66</v>
      </c>
      <c r="C76" s="90"/>
      <c r="D76" s="90"/>
      <c r="E76" s="90"/>
      <c r="F76" s="90"/>
      <c r="G76" s="90"/>
      <c r="H76" s="111">
        <f>Основное!$D$26*Основное!I40</f>
        <v>151517.08907418067</v>
      </c>
      <c r="I76" s="74"/>
      <c r="M76" s="89"/>
      <c r="N76" s="89"/>
      <c r="O76" s="89"/>
      <c r="P76" s="89"/>
      <c r="Q76" s="89"/>
      <c r="R76" s="89"/>
    </row>
    <row r="77" spans="1:22" ht="15">
      <c r="A77" s="108" t="s">
        <v>162</v>
      </c>
      <c r="B77" s="109" t="s">
        <v>71</v>
      </c>
      <c r="C77" s="90"/>
      <c r="D77" s="90"/>
      <c r="E77" s="90"/>
      <c r="F77" s="90"/>
      <c r="G77" s="90"/>
      <c r="H77" s="111">
        <f>Основное!$D$26*Основное!I41</f>
        <v>18092.374952953345</v>
      </c>
      <c r="I77" s="74"/>
      <c r="M77" s="89"/>
      <c r="N77" s="89"/>
      <c r="O77" s="89"/>
      <c r="P77" s="89"/>
      <c r="Q77" s="89"/>
      <c r="R77" s="89"/>
    </row>
    <row r="78" spans="1:22" ht="15">
      <c r="A78" s="108" t="s">
        <v>163</v>
      </c>
      <c r="B78" s="109" t="s">
        <v>63</v>
      </c>
      <c r="C78" s="90"/>
      <c r="D78" s="90"/>
      <c r="E78" s="90"/>
      <c r="F78" s="90"/>
      <c r="G78" s="90"/>
      <c r="H78" s="111">
        <f>Основное!$D$26*Основное!I42</f>
        <v>9394.5804222487423</v>
      </c>
      <c r="I78" s="74"/>
      <c r="M78" s="89"/>
      <c r="N78" s="89"/>
      <c r="O78" s="89"/>
      <c r="P78" s="89"/>
      <c r="Q78" s="89"/>
      <c r="R78" s="89"/>
    </row>
    <row r="79" spans="1:22" ht="15">
      <c r="A79" s="108" t="s">
        <v>164</v>
      </c>
      <c r="B79" s="109" t="s">
        <v>69</v>
      </c>
      <c r="C79" s="90"/>
      <c r="D79" s="90"/>
      <c r="E79" s="90"/>
      <c r="F79" s="90"/>
      <c r="G79" s="90"/>
      <c r="H79" s="111">
        <f>Основное!$D$26*Основное!I43</f>
        <v>3461.2422970971306</v>
      </c>
      <c r="I79" s="74"/>
      <c r="M79" s="89"/>
      <c r="N79" s="89"/>
      <c r="O79" s="89"/>
      <c r="P79" s="89"/>
      <c r="Q79" s="89"/>
      <c r="R79" s="89"/>
    </row>
    <row r="80" spans="1:22" ht="15">
      <c r="A80" s="108" t="s">
        <v>165</v>
      </c>
      <c r="B80" s="109" t="s">
        <v>43</v>
      </c>
      <c r="C80" s="90"/>
      <c r="D80" s="90"/>
      <c r="E80" s="90"/>
      <c r="F80" s="90"/>
      <c r="G80" s="90"/>
      <c r="H80" s="111">
        <f>Основное!$D$26*Основное!I44</f>
        <v>409027.60184499179</v>
      </c>
      <c r="I80" s="74"/>
      <c r="M80" s="89"/>
      <c r="N80" s="89"/>
      <c r="O80" s="89"/>
      <c r="P80" s="89"/>
      <c r="Q80" s="89"/>
      <c r="R80" s="89"/>
    </row>
    <row r="81" spans="1:18" ht="15">
      <c r="A81" s="108" t="s">
        <v>166</v>
      </c>
      <c r="B81" s="109" t="s">
        <v>62</v>
      </c>
      <c r="C81" s="90"/>
      <c r="D81" s="90"/>
      <c r="E81" s="90"/>
      <c r="F81" s="90"/>
      <c r="G81" s="90"/>
      <c r="H81" s="111">
        <f>Основное!$D$26*Основное!I45</f>
        <v>82623.575572688322</v>
      </c>
      <c r="I81" s="74"/>
      <c r="M81" s="89"/>
      <c r="N81" s="89"/>
      <c r="O81" s="89"/>
      <c r="P81" s="89"/>
      <c r="Q81" s="89"/>
      <c r="R81" s="89"/>
    </row>
    <row r="82" spans="1:18" ht="15">
      <c r="A82" s="108" t="s">
        <v>167</v>
      </c>
      <c r="B82" s="109" t="s">
        <v>58</v>
      </c>
      <c r="C82" s="90"/>
      <c r="D82" s="90"/>
      <c r="E82" s="90"/>
      <c r="F82" s="90"/>
      <c r="G82" s="90"/>
      <c r="H82" s="111">
        <f>Основное!$D$26*Основное!I46</f>
        <v>12291.406379420258</v>
      </c>
      <c r="I82" s="74"/>
      <c r="L82" s="170"/>
      <c r="M82" s="170"/>
      <c r="N82" s="170"/>
      <c r="O82" s="170"/>
      <c r="P82" s="170"/>
      <c r="Q82" s="170"/>
      <c r="R82" s="170"/>
    </row>
    <row r="83" spans="1:18" ht="15">
      <c r="A83" s="108" t="s">
        <v>168</v>
      </c>
      <c r="B83" s="109" t="s">
        <v>20</v>
      </c>
      <c r="C83" s="90"/>
      <c r="D83" s="90"/>
      <c r="E83" s="90"/>
      <c r="F83" s="90"/>
      <c r="G83" s="90"/>
      <c r="H83" s="111">
        <f>Основное!$D$26*Основное!I47</f>
        <v>13908.8012585694</v>
      </c>
      <c r="I83" s="74"/>
    </row>
    <row r="84" spans="1:18">
      <c r="A84" s="114"/>
      <c r="B84" s="114"/>
      <c r="C84" s="114"/>
      <c r="D84" s="114"/>
      <c r="E84" s="114"/>
      <c r="F84" s="114"/>
      <c r="G84" s="114"/>
      <c r="H84" s="115"/>
      <c r="I84" s="112"/>
      <c r="J84" s="112"/>
    </row>
    <row r="85" spans="1:18" s="140" customFormat="1" ht="26.25" customHeight="1">
      <c r="A85" s="214" t="s">
        <v>9</v>
      </c>
      <c r="B85" s="214"/>
      <c r="C85" s="214"/>
      <c r="D85" s="214"/>
      <c r="E85" s="214"/>
      <c r="F85" s="214"/>
      <c r="G85" s="214"/>
      <c r="H85" s="214"/>
      <c r="I85" s="116"/>
      <c r="J85" s="116"/>
      <c r="K85" s="80"/>
    </row>
    <row r="86" spans="1:18" s="140" customFormat="1">
      <c r="A86" s="117"/>
      <c r="B86" s="213"/>
      <c r="C86" s="213"/>
      <c r="D86" s="213"/>
      <c r="E86" s="213"/>
      <c r="F86" s="213"/>
      <c r="G86" s="213"/>
      <c r="H86" s="213"/>
      <c r="I86" s="118"/>
      <c r="J86" s="118"/>
    </row>
    <row r="87" spans="1:18" s="140" customFormat="1" ht="15.75">
      <c r="A87" s="204" t="s">
        <v>145</v>
      </c>
      <c r="B87" s="204"/>
      <c r="C87" s="204"/>
      <c r="D87" s="204"/>
      <c r="E87" s="204"/>
      <c r="F87" s="204"/>
      <c r="G87" s="117"/>
      <c r="I87" s="117"/>
    </row>
    <row r="88" spans="1:18" s="140" customFormat="1" ht="15.75">
      <c r="A88" s="107"/>
      <c r="B88" s="107"/>
      <c r="C88" s="107"/>
      <c r="D88" s="107"/>
      <c r="E88" s="85"/>
      <c r="F88" s="119" t="s">
        <v>128</v>
      </c>
      <c r="H88" s="118"/>
      <c r="I88" s="118"/>
    </row>
    <row r="89" spans="1:18" s="82" customFormat="1" ht="42.75" customHeight="1">
      <c r="A89" s="120" t="s">
        <v>147</v>
      </c>
      <c r="B89" s="120" t="s">
        <v>146</v>
      </c>
      <c r="C89" s="121" t="s">
        <v>129</v>
      </c>
      <c r="D89" s="122" t="s">
        <v>143</v>
      </c>
      <c r="E89" s="122" t="s">
        <v>144</v>
      </c>
      <c r="F89" s="148" t="s">
        <v>169</v>
      </c>
      <c r="I89" s="123"/>
    </row>
    <row r="90" spans="1:18" s="82" customFormat="1" ht="15">
      <c r="A90" s="139">
        <v>2038.56</v>
      </c>
      <c r="B90" s="144">
        <v>2160</v>
      </c>
      <c r="C90" s="139">
        <v>12000</v>
      </c>
      <c r="D90" s="137">
        <v>6000</v>
      </c>
      <c r="E90" s="137">
        <v>3000</v>
      </c>
      <c r="F90" s="149">
        <f>SUM(A90:E90)</f>
        <v>25198.559999999998</v>
      </c>
      <c r="G90" s="123"/>
      <c r="H90" s="123"/>
      <c r="I90" s="123"/>
    </row>
    <row r="91" spans="1:18" s="140" customFormat="1" ht="15">
      <c r="A91" s="124"/>
      <c r="B91" s="124"/>
      <c r="C91" s="125"/>
      <c r="D91" s="125"/>
      <c r="E91" s="125"/>
      <c r="F91" s="125"/>
      <c r="G91" s="80"/>
      <c r="H91" s="118"/>
      <c r="I91" s="118"/>
      <c r="J91" s="118"/>
    </row>
    <row r="92" spans="1:18" s="140" customFormat="1" ht="96.75" customHeight="1">
      <c r="A92" s="210" t="s">
        <v>21</v>
      </c>
      <c r="B92" s="210"/>
      <c r="C92" s="210"/>
      <c r="D92" s="210"/>
      <c r="E92" s="210"/>
      <c r="F92" s="210"/>
      <c r="G92" s="210"/>
      <c r="H92" s="210"/>
      <c r="I92" s="126"/>
      <c r="J92" s="126"/>
      <c r="K92" s="126"/>
      <c r="L92" s="126"/>
    </row>
    <row r="93" spans="1:18" ht="63.75" customHeight="1">
      <c r="A93" s="211" t="s">
        <v>22</v>
      </c>
      <c r="B93" s="211"/>
      <c r="C93" s="211"/>
      <c r="D93" s="211"/>
      <c r="E93" s="211"/>
      <c r="F93" s="211"/>
      <c r="G93" s="211"/>
      <c r="H93" s="211"/>
      <c r="I93" s="127"/>
      <c r="J93" s="127"/>
      <c r="K93" s="127"/>
      <c r="L93" s="127"/>
      <c r="M93" s="127"/>
      <c r="N93" s="127"/>
      <c r="O93" s="127"/>
    </row>
    <row r="94" spans="1:18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8" ht="15">
      <c r="A95" s="163" t="s">
        <v>100</v>
      </c>
      <c r="B95" s="163"/>
      <c r="C95" s="163"/>
      <c r="D95" s="163"/>
      <c r="E95" s="163"/>
      <c r="F95" s="163"/>
      <c r="G95" s="163"/>
      <c r="H95" s="163"/>
      <c r="I95" s="129"/>
      <c r="J95" s="130"/>
      <c r="K95" s="130"/>
      <c r="L95" s="130"/>
      <c r="M95" s="130"/>
      <c r="N95" s="130"/>
      <c r="O95" s="130"/>
    </row>
    <row r="96" spans="1:18" ht="15">
      <c r="A96" s="163" t="s">
        <v>133</v>
      </c>
      <c r="B96" s="163"/>
      <c r="C96" s="163"/>
      <c r="D96" s="163"/>
      <c r="E96" s="163"/>
      <c r="F96" s="163"/>
      <c r="G96" s="163"/>
      <c r="H96" s="163"/>
      <c r="I96" s="129"/>
      <c r="J96" s="130"/>
      <c r="K96" s="130"/>
      <c r="L96" s="130"/>
      <c r="M96" s="130"/>
      <c r="N96" s="130"/>
      <c r="O96" s="130"/>
    </row>
    <row r="97" spans="1:15" ht="14.25">
      <c r="A97" s="168" t="s">
        <v>130</v>
      </c>
      <c r="B97" s="168"/>
      <c r="C97" s="168"/>
      <c r="D97" s="168"/>
      <c r="E97" s="168"/>
      <c r="F97" s="168"/>
      <c r="G97" s="168"/>
      <c r="H97" s="168"/>
      <c r="I97" s="145"/>
      <c r="J97" s="145"/>
      <c r="K97" s="145"/>
      <c r="L97" s="145"/>
      <c r="M97" s="145"/>
      <c r="N97" s="145"/>
      <c r="O97" s="145"/>
    </row>
    <row r="98" spans="1:15" ht="15">
      <c r="A98" s="169" t="s">
        <v>134</v>
      </c>
      <c r="B98" s="169"/>
      <c r="C98" s="169"/>
      <c r="D98" s="169"/>
      <c r="E98" s="169"/>
      <c r="F98" s="169"/>
      <c r="G98" s="169"/>
      <c r="H98" s="169"/>
      <c r="I98" s="131"/>
      <c r="J98" s="132"/>
      <c r="K98" s="132"/>
      <c r="L98" s="132"/>
      <c r="M98" s="132"/>
      <c r="N98" s="132"/>
      <c r="O98" s="132"/>
    </row>
    <row r="99" spans="1:15" ht="15">
      <c r="A99" s="151" t="s">
        <v>131</v>
      </c>
      <c r="B99" s="151"/>
      <c r="C99" s="151"/>
      <c r="D99" s="151"/>
      <c r="E99" s="151"/>
      <c r="F99" s="151"/>
      <c r="G99" s="151"/>
      <c r="H99" s="151"/>
      <c r="I99" s="133"/>
      <c r="J99" s="134"/>
      <c r="K99" s="134"/>
      <c r="L99" s="134"/>
      <c r="M99" s="134"/>
      <c r="N99" s="134"/>
      <c r="O99" s="134"/>
    </row>
  </sheetData>
  <sheetProtection password="CC5F" sheet="1" objects="1" scenarios="1" selectLockedCells="1" selectUnlockedCells="1"/>
  <mergeCells count="50">
    <mergeCell ref="A92:H92"/>
    <mergeCell ref="A93:H93"/>
    <mergeCell ref="A95:H95"/>
    <mergeCell ref="A57:H57"/>
    <mergeCell ref="A59:H59"/>
    <mergeCell ref="B86:H86"/>
    <mergeCell ref="A87:F87"/>
    <mergeCell ref="A85:H85"/>
    <mergeCell ref="H21:H23"/>
    <mergeCell ref="A28:H28"/>
    <mergeCell ref="A31:H31"/>
    <mergeCell ref="C39:G39"/>
    <mergeCell ref="C33:G33"/>
    <mergeCell ref="A33:B33"/>
    <mergeCell ref="C32:D32"/>
    <mergeCell ref="E32:F32"/>
    <mergeCell ref="A21:B23"/>
    <mergeCell ref="A1:H1"/>
    <mergeCell ref="A2:H2"/>
    <mergeCell ref="A3:H3"/>
    <mergeCell ref="A17:H17"/>
    <mergeCell ref="A19:H19"/>
    <mergeCell ref="E5:H7"/>
    <mergeCell ref="B20:F20"/>
    <mergeCell ref="C21:C23"/>
    <mergeCell ref="E21:E23"/>
    <mergeCell ref="A50:B54"/>
    <mergeCell ref="A45:H45"/>
    <mergeCell ref="B68:G68"/>
    <mergeCell ref="C50:G50"/>
    <mergeCell ref="A49:B49"/>
    <mergeCell ref="C49:G49"/>
    <mergeCell ref="C54:G54"/>
    <mergeCell ref="L82:R82"/>
    <mergeCell ref="K71:V71"/>
    <mergeCell ref="A61:G61"/>
    <mergeCell ref="B62:G62"/>
    <mergeCell ref="L40:W40"/>
    <mergeCell ref="C53:G53"/>
    <mergeCell ref="A34:B43"/>
    <mergeCell ref="A99:H99"/>
    <mergeCell ref="A24:B24"/>
    <mergeCell ref="D21:D23"/>
    <mergeCell ref="F21:F23"/>
    <mergeCell ref="G21:G23"/>
    <mergeCell ref="A96:H96"/>
    <mergeCell ref="A47:H47"/>
    <mergeCell ref="C51:G51"/>
    <mergeCell ref="A97:H97"/>
    <mergeCell ref="A98:H98"/>
  </mergeCells>
  <phoneticPr fontId="11" type="noConversion"/>
  <hyperlinks>
    <hyperlink ref="A9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Садовая 7а</vt:lpstr>
      <vt:lpstr>Основное!Область_печати</vt:lpstr>
      <vt:lpstr>'Садовая 7а'!Область_печати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2019-04-01T05:44:51Z</dcterms:modified>
</cp:coreProperties>
</file>