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480" windowHeight="9210" tabRatio="950" firstSheet="2" activeTab="2"/>
  </bookViews>
  <sheets>
    <sheet name="Основное" sheetId="4" r:id="rId1"/>
    <sheet name="с ОПУ" sheetId="62" r:id="rId2"/>
    <sheet name="Садовая 9" sheetId="38" r:id="rId3"/>
  </sheets>
  <definedNames>
    <definedName name="_xlnm.Print_Area" localSheetId="0">Основное!$A$1:$J$30</definedName>
    <definedName name="_xlnm.Print_Area" localSheetId="2">'Садовая 9'!$A$1:$H$102</definedName>
  </definedNames>
  <calcPr calcId="124519"/>
</workbook>
</file>

<file path=xl/calcChain.xml><?xml version="1.0" encoding="utf-8"?>
<calcChain xmlns="http://schemas.openxmlformats.org/spreadsheetml/2006/main">
  <c r="G93" i="38"/>
  <c r="H72"/>
  <c r="H71"/>
  <c r="H66" s="1"/>
  <c r="H41"/>
  <c r="H24"/>
  <c r="H73"/>
  <c r="H75"/>
  <c r="H55"/>
  <c r="H41" i="4"/>
  <c r="H84" i="38"/>
  <c r="H83"/>
  <c r="H32" i="4"/>
  <c r="H34"/>
  <c r="H45"/>
  <c r="H47"/>
  <c r="H46"/>
  <c r="H43"/>
  <c r="H42"/>
  <c r="H70" i="38"/>
  <c r="H53"/>
  <c r="H67"/>
  <c r="H40"/>
  <c r="H54"/>
  <c r="H39"/>
  <c r="H45"/>
  <c r="H43"/>
  <c r="H68"/>
  <c r="H35"/>
  <c r="H69"/>
  <c r="H34"/>
  <c r="H36"/>
  <c r="H46"/>
  <c r="H38"/>
  <c r="H37"/>
  <c r="F24"/>
  <c r="I2" i="62"/>
  <c r="C4"/>
  <c r="I14"/>
  <c r="D13"/>
  <c r="C15"/>
  <c r="H15"/>
  <c r="I15"/>
  <c r="E13"/>
  <c r="D18"/>
  <c r="E18"/>
  <c r="D19"/>
  <c r="E19"/>
  <c r="D20"/>
  <c r="E20"/>
  <c r="D21"/>
  <c r="E21"/>
  <c r="D22"/>
  <c r="E22"/>
  <c r="D23"/>
  <c r="E23"/>
  <c r="D24"/>
  <c r="E24"/>
  <c r="D25"/>
  <c r="E25"/>
  <c r="D26"/>
  <c r="E26"/>
  <c r="D27"/>
  <c r="E27"/>
  <c r="D28"/>
  <c r="E28"/>
  <c r="D29"/>
  <c r="E29"/>
  <c r="D30"/>
  <c r="E30"/>
  <c r="D31"/>
  <c r="E31"/>
  <c r="D32"/>
  <c r="E32"/>
  <c r="D33"/>
  <c r="E33"/>
  <c r="D34"/>
  <c r="E34"/>
  <c r="D35"/>
  <c r="E35"/>
  <c r="D36"/>
  <c r="E36"/>
  <c r="D37"/>
  <c r="E37"/>
  <c r="D38"/>
  <c r="E38"/>
  <c r="D39"/>
  <c r="E39"/>
  <c r="D40"/>
  <c r="E40"/>
  <c r="D41"/>
  <c r="E41"/>
  <c r="D42"/>
  <c r="E42"/>
  <c r="D43"/>
  <c r="E43"/>
  <c r="D44"/>
  <c r="E44"/>
  <c r="D45"/>
  <c r="E45"/>
  <c r="C46"/>
  <c r="D30" i="4"/>
  <c r="E30"/>
  <c r="F30"/>
  <c r="I32"/>
  <c r="I33"/>
  <c r="I34"/>
  <c r="I35"/>
  <c r="I36"/>
  <c r="I37"/>
  <c r="I38"/>
  <c r="I39"/>
  <c r="I40"/>
  <c r="I41"/>
  <c r="I42"/>
  <c r="I43"/>
  <c r="I44"/>
  <c r="I45"/>
  <c r="I46"/>
  <c r="I47"/>
  <c r="H49"/>
  <c r="I49"/>
  <c r="H86" i="38"/>
  <c r="H85"/>
  <c r="H82"/>
  <c r="H81"/>
  <c r="H80"/>
  <c r="H79"/>
  <c r="H78"/>
  <c r="H77"/>
  <c r="H76"/>
  <c r="G26" i="4"/>
  <c r="G30"/>
  <c r="H74" i="38"/>
  <c r="E14" i="62"/>
  <c r="D14"/>
  <c r="K36" i="4"/>
  <c r="H64" i="38" l="1"/>
  <c r="O32" i="4"/>
</calcChain>
</file>

<file path=xl/comments1.xml><?xml version="1.0" encoding="utf-8"?>
<comments xmlns="http://schemas.openxmlformats.org/spreadsheetml/2006/main">
  <authors>
    <author>Smeta</author>
    <author>1</author>
  </authors>
  <commentList>
    <comment ref="G32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мат отчёт-материалы повышающий- материалы разнесённые по домам
</t>
        </r>
      </text>
    </comment>
    <comment ref="K32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материалы (веники,канцтовары…)</t>
        </r>
      </text>
    </comment>
    <comment ref="K33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финансайти</t>
        </r>
      </text>
    </comment>
    <comment ref="M33" authorId="0">
      <text>
        <r>
          <rPr>
            <b/>
            <sz val="10"/>
            <color indexed="81"/>
            <rFont val="Tahoma"/>
            <family val="2"/>
            <charset val="204"/>
          </rPr>
          <t>догодаев</t>
        </r>
      </text>
    </comment>
    <comment ref="O33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покос травы</t>
        </r>
      </text>
    </comment>
    <comment ref="G36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согласно приложения к договору</t>
        </r>
      </text>
    </comment>
    <comment ref="H40" authorId="1">
      <text>
        <r>
          <rPr>
            <sz val="8"/>
            <color indexed="81"/>
            <rFont val="Tahoma"/>
            <family val="2"/>
            <charset val="204"/>
          </rPr>
          <t>услуги гранит(справки еиркц, оплачено) или сч.62 кредит</t>
        </r>
      </text>
    </comment>
    <comment ref="H41" authorId="1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разница лифт оплачено(страх.лифта, тех.обслуж.) и гранит
</t>
        </r>
      </text>
    </comment>
  </commentList>
</comments>
</file>

<file path=xl/sharedStrings.xml><?xml version="1.0" encoding="utf-8"?>
<sst xmlns="http://schemas.openxmlformats.org/spreadsheetml/2006/main" count="232" uniqueCount="174">
  <si>
    <t xml:space="preserve">ремонт электрооборудования </t>
  </si>
  <si>
    <t>Замена электрооборудования (эл.лампы)</t>
  </si>
  <si>
    <t>Ремонт кровли</t>
  </si>
  <si>
    <t>Дополнительные доходы (реклама в лифте,размещение оборудования сотовой связи),руб.</t>
  </si>
  <si>
    <t>содержание (лампы)</t>
  </si>
  <si>
    <t>Смена вентилей,внутр.трубопроводов</t>
  </si>
  <si>
    <t>Общая площадь дома - 8768,20 кв. м</t>
  </si>
  <si>
    <t>Замена  автоматических выключателей,кабель</t>
  </si>
  <si>
    <r>
      <rPr>
        <sz val="11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 скобяные изделия, песок, стекло и т.д.)</t>
    </r>
  </si>
  <si>
    <t>Доходы полученные от размещения рекламы и предоставления места под аренду в многоквартирном доме №9 по ул.Садовая представлены в таблице №5</t>
  </si>
  <si>
    <t>Обслуживание ОПУ по ГВС, ХВС</t>
  </si>
  <si>
    <t xml:space="preserve"> об исполнении договора управления жилым домом №9 по ул.Садовая</t>
  </si>
  <si>
    <t>0,66 руб/м²</t>
  </si>
  <si>
    <t xml:space="preserve">В 2017 году были произведены следующие виды работ по текущему ремонту </t>
  </si>
  <si>
    <t>Общая площадь квартир -4954,44 кв.м.</t>
  </si>
  <si>
    <t>В ходе плановых осмотров, а также на основании обращений собственников помещений жилого дома №9 по ул.Садовая в 2017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</si>
  <si>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Ремонт межпанельных швов</t>
  </si>
  <si>
    <t xml:space="preserve">ремонт общестроительный </t>
  </si>
  <si>
    <t>Окраска мусорных контейнеров,скамеек,дверей,малые формы</t>
  </si>
  <si>
    <t>Утепление панельных плит</t>
  </si>
  <si>
    <t>Перечень выполненных работ</t>
  </si>
  <si>
    <t>Перечень выполненных работ по программе энергосбержения</t>
  </si>
  <si>
    <t>Работы по ремонту инженерного оборудования и других видов по содержанию общего имущества многоквартирного дома</t>
  </si>
  <si>
    <r>
      <t xml:space="preserve">Прочие </t>
    </r>
    <r>
      <rPr>
        <sz val="8"/>
        <rFont val="Arial"/>
        <family val="2"/>
        <charset val="204"/>
      </rPr>
      <t>(услуги банка,програмное обеспечение,штрафы)</t>
    </r>
  </si>
  <si>
    <t xml:space="preserve">Приоритеты работы ООО «Благоустроенный город»:
- четкие договорные отношения;
- высокий профессионализм сотрудников;
- регламентированный порядок предоставления услуг и их фиксированная цена;
- экономия на платежах за счет применения эффективных методов эксплуатации;
- повышение качества обслуживания;                                                                                                                                                                                                </t>
  </si>
  <si>
    <t>ООО «Благоустроенный город» благодарит собственников помещений и совет дома за инициативу по повышению качества многоквартирного дома,а так же собственников помещений  добросовестно выполняющих свои обязательства, своевременно и в полном объеме оплачивающих коммунальные услуги, содержание и текущий ремонт.</t>
  </si>
  <si>
    <t xml:space="preserve">за период: 2018 г. </t>
  </si>
  <si>
    <r>
      <t xml:space="preserve">Тариф на жилищные услуги (содержание и текущий ремонт общего имущества), утвержденный постановлением Администрации                  г. Курчатова №594 от 31.05.2018г.  и общим собранием собственников: </t>
    </r>
    <r>
      <rPr>
        <b/>
        <sz val="11"/>
        <rFont val="Arial"/>
        <family val="2"/>
        <charset val="204"/>
      </rPr>
      <t xml:space="preserve">17,26 руб/м², </t>
    </r>
  </si>
  <si>
    <t>1,60 руб/м²</t>
  </si>
  <si>
    <t>10,54 руб/м²</t>
  </si>
  <si>
    <t>Движение денежных средств по статье текущий ремонт за 2018г.</t>
  </si>
  <si>
    <t>Установка метал. дверей ИП Дурнев</t>
  </si>
  <si>
    <t>Утепление стеновой панели</t>
  </si>
  <si>
    <t>Установка изделий из ПВХ</t>
  </si>
  <si>
    <t>Установка стальной изгороди, парковой скамейки</t>
  </si>
  <si>
    <t>Принят в управление - ноябрь 2008 г.</t>
  </si>
  <si>
    <t>Количество этажей - 9</t>
  </si>
  <si>
    <t>№ п/п</t>
  </si>
  <si>
    <t>Вид</t>
  </si>
  <si>
    <t>Сумма, руб</t>
  </si>
  <si>
    <t>1</t>
  </si>
  <si>
    <t>Материалы</t>
  </si>
  <si>
    <t>2</t>
  </si>
  <si>
    <t>Услуги АДС</t>
  </si>
  <si>
    <t>Услуги ЕИРКЦ</t>
  </si>
  <si>
    <t>Заработная плата</t>
  </si>
  <si>
    <t>Прочие</t>
  </si>
  <si>
    <t>ВСЕГО:</t>
  </si>
  <si>
    <t>Фактические расходы</t>
  </si>
  <si>
    <t xml:space="preserve">по содержанию и текущему ремонту общего имущества дома - Всего: 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</si>
  <si>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</si>
  <si>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Адрес</t>
  </si>
  <si>
    <t>Площадь дома, кв.м.</t>
  </si>
  <si>
    <t>Количество подъездов - 1</t>
  </si>
  <si>
    <t>Статья</t>
  </si>
  <si>
    <t>ИТОГО:</t>
  </si>
  <si>
    <t>Всего расходов</t>
  </si>
  <si>
    <t>Ст-ть 1м2,руб</t>
  </si>
  <si>
    <t>площадь</t>
  </si>
  <si>
    <t>Начисление на зарплату</t>
  </si>
  <si>
    <t>Налоги</t>
  </si>
  <si>
    <t>Услуги по ТБО</t>
  </si>
  <si>
    <t>Аренда произв.помещений</t>
  </si>
  <si>
    <t xml:space="preserve">Дератизация,дезинфекция </t>
  </si>
  <si>
    <t>Начисления на з/пл (20,2%)</t>
  </si>
  <si>
    <t>Аренда производственных помещений под ЖЭУ</t>
  </si>
  <si>
    <t>Дератизация, дезинфекция мест общего пользования</t>
  </si>
  <si>
    <t xml:space="preserve">Работы по договорам с подрядчиками </t>
  </si>
  <si>
    <t>Техническое обслуживание и ремонт лифтов ООО "Гранит"</t>
  </si>
  <si>
    <t>ЛИФТЫ</t>
  </si>
  <si>
    <t>ОПУ</t>
  </si>
  <si>
    <t>Охрана труда</t>
  </si>
  <si>
    <t>Работы по договорам на оказание услуг по ремонту общего имущества</t>
  </si>
  <si>
    <t>Тех. освидетельствование , страхование лифтов</t>
  </si>
  <si>
    <r>
      <t>Строителей, 3</t>
    </r>
    <r>
      <rPr>
        <sz val="11"/>
        <rFont val="Times New Roman"/>
        <family val="1"/>
        <charset val="204"/>
      </rPr>
      <t xml:space="preserve"> </t>
    </r>
  </si>
  <si>
    <t xml:space="preserve">Строителей, 11 </t>
  </si>
  <si>
    <r>
      <t>Энергетиков, 25</t>
    </r>
    <r>
      <rPr>
        <sz val="11"/>
        <rFont val="Times New Roman"/>
        <family val="1"/>
        <charset val="204"/>
      </rPr>
      <t xml:space="preserve">  </t>
    </r>
    <r>
      <rPr>
        <i/>
        <sz val="8"/>
        <rFont val="Times New Roman"/>
        <family val="1"/>
        <charset val="204"/>
      </rPr>
      <t/>
    </r>
  </si>
  <si>
    <t xml:space="preserve">Энергетиков, 27  </t>
  </si>
  <si>
    <t xml:space="preserve">Энергетиков, 29 </t>
  </si>
  <si>
    <r>
      <t>Мира, 1</t>
    </r>
    <r>
      <rPr>
        <sz val="11"/>
        <rFont val="Times New Roman"/>
        <family val="1"/>
        <charset val="204"/>
      </rPr>
      <t xml:space="preserve"> </t>
    </r>
  </si>
  <si>
    <r>
      <t>Мира, 2</t>
    </r>
    <r>
      <rPr>
        <sz val="11"/>
        <rFont val="Times New Roman"/>
        <family val="1"/>
        <charset val="204"/>
      </rPr>
      <t xml:space="preserve"> </t>
    </r>
  </si>
  <si>
    <r>
      <t>Мира, 6</t>
    </r>
    <r>
      <rPr>
        <sz val="11"/>
        <rFont val="Times New Roman"/>
        <family val="1"/>
        <charset val="204"/>
      </rPr>
      <t xml:space="preserve">  </t>
    </r>
  </si>
  <si>
    <r>
      <t>Энергетиков, 31</t>
    </r>
    <r>
      <rPr>
        <sz val="11"/>
        <rFont val="Times New Roman"/>
        <family val="1"/>
        <charset val="204"/>
      </rPr>
      <t xml:space="preserve"> </t>
    </r>
  </si>
  <si>
    <t xml:space="preserve">Энергетиков, 33 </t>
  </si>
  <si>
    <t xml:space="preserve">Энергетиков, 35 </t>
  </si>
  <si>
    <t xml:space="preserve">Энергетиков, 39  </t>
  </si>
  <si>
    <t>Энергетиков, 41</t>
  </si>
  <si>
    <t xml:space="preserve">Энергетиков, 45 </t>
  </si>
  <si>
    <r>
      <t>Энергетиков, 51</t>
    </r>
    <r>
      <rPr>
        <b/>
        <sz val="8"/>
        <color indexed="8"/>
        <rFont val="Times New Roman"/>
        <family val="1"/>
        <charset val="204"/>
      </rPr>
      <t/>
    </r>
  </si>
  <si>
    <t xml:space="preserve">Энергетиков, 53 </t>
  </si>
  <si>
    <t xml:space="preserve">Мира, 5  </t>
  </si>
  <si>
    <t xml:space="preserve">Мира, 9 </t>
  </si>
  <si>
    <t>Мира, 16</t>
  </si>
  <si>
    <t xml:space="preserve">Мира, 17 </t>
  </si>
  <si>
    <t xml:space="preserve">Мира,21 </t>
  </si>
  <si>
    <r>
      <t>Садовая, 3</t>
    </r>
    <r>
      <rPr>
        <i/>
        <sz val="11"/>
        <color indexed="8"/>
        <rFont val="Times New Roman"/>
        <family val="1"/>
        <charset val="204"/>
      </rPr>
      <t xml:space="preserve">  </t>
    </r>
  </si>
  <si>
    <t xml:space="preserve">Садовая, 5  </t>
  </si>
  <si>
    <t xml:space="preserve">Садовая, 7 </t>
  </si>
  <si>
    <r>
      <t>Садовая,  7А</t>
    </r>
    <r>
      <rPr>
        <sz val="11"/>
        <rFont val="Times New Roman"/>
        <family val="1"/>
        <charset val="204"/>
      </rPr>
      <t xml:space="preserve">  </t>
    </r>
  </si>
  <si>
    <t xml:space="preserve">Садовая,  9 </t>
  </si>
  <si>
    <t>Садовая,  9А</t>
  </si>
  <si>
    <t xml:space="preserve">Садовая, 17 </t>
  </si>
  <si>
    <t>Управляющая организация ООО "Благоустроенный город"</t>
  </si>
  <si>
    <t>Нормативная численность обслуживающего персонала  - 2,7 чел</t>
  </si>
  <si>
    <t xml:space="preserve">Адрес дома - Садовая 9 </t>
  </si>
  <si>
    <t>Количество квартир - 94</t>
  </si>
  <si>
    <t>Площадь подъезда - 1711,5 кв. м</t>
  </si>
  <si>
    <t>Площадь подвала - 798 кв. м</t>
  </si>
  <si>
    <t>Площадь кровли - 340 кв. м</t>
  </si>
  <si>
    <t>Площадь газона - 370 кв. м</t>
  </si>
  <si>
    <t>з/п дымоудаление</t>
  </si>
  <si>
    <t>начисление</t>
  </si>
  <si>
    <t>в т.ч:</t>
  </si>
  <si>
    <t xml:space="preserve"> - текущий ремонт </t>
  </si>
  <si>
    <t xml:space="preserve"> - вывоз ТБО </t>
  </si>
  <si>
    <t xml:space="preserve"> - утилизация ТБО </t>
  </si>
  <si>
    <t xml:space="preserve"> - содержание лифтов </t>
  </si>
  <si>
    <t>2,91 руб/м²</t>
  </si>
  <si>
    <t xml:space="preserve"> - содержание </t>
  </si>
  <si>
    <t>Таблица №1</t>
  </si>
  <si>
    <t>Остаток денежных средств на лицевом счете дома по статье текущий ремонт на начало периода, руб.</t>
  </si>
  <si>
    <t>Собрано по статье текущий ремонт, руб.</t>
  </si>
  <si>
    <t>Израсходовано по статье текущий ремонт, руб.</t>
  </si>
  <si>
    <t>Остаток денежных средств на лицевом счете дома по статье текущий ремонт на конец периода, руб.</t>
  </si>
  <si>
    <t>Состав работ по текущему ремонту</t>
  </si>
  <si>
    <t>Таблица №2</t>
  </si>
  <si>
    <t>Сумма,руб.</t>
  </si>
  <si>
    <t>Таблица №3</t>
  </si>
  <si>
    <t>Промывка системы отопления и водоотведение</t>
  </si>
  <si>
    <t>Таблица №4</t>
  </si>
  <si>
    <t>Таблица №5</t>
  </si>
  <si>
    <t xml:space="preserve">ИП Шишкин </t>
  </si>
  <si>
    <t xml:space="preserve">Ростелеком </t>
  </si>
  <si>
    <t xml:space="preserve">эл. почта:blgorod@rambler.ru </t>
  </si>
  <si>
    <r>
      <t>www.reformagkh.ru</t>
    </r>
    <r>
      <rPr>
        <b/>
        <sz val="11"/>
        <rFont val="Arial Cyr"/>
        <charset val="204"/>
      </rPr>
      <t xml:space="preserve"> , на информационных досках</t>
    </r>
  </si>
  <si>
    <t>Отчет ООО "Благоустроенный город"</t>
  </si>
  <si>
    <t>по вопросам обращаться по телефону ЖЭУ 4-07-05, 4-16-22</t>
  </si>
  <si>
    <r>
      <t xml:space="preserve">Информация размещена на сайте </t>
    </r>
    <r>
      <rPr>
        <b/>
        <u/>
        <sz val="11"/>
        <rFont val="Arial Cyr"/>
        <charset val="204"/>
      </rPr>
      <t>www.blgorod.ru ,</t>
    </r>
    <r>
      <rPr>
        <b/>
        <sz val="11"/>
        <rFont val="Arial Cyr"/>
        <charset val="204"/>
      </rPr>
      <t xml:space="preserve"> </t>
    </r>
    <r>
      <rPr>
        <b/>
        <u/>
        <sz val="8"/>
        <rFont val="Arial Cyr"/>
        <charset val="204"/>
      </rPr>
      <t/>
    </r>
  </si>
  <si>
    <t>Все работы по текущему ремонту утверждены и подписаны советом МКД,полномочия которого установлены</t>
  </si>
  <si>
    <t>решением общего собрания собственников МКД.</t>
  </si>
  <si>
    <t>ул.Садовая д.9</t>
  </si>
  <si>
    <t>1,55 руб/м²</t>
  </si>
  <si>
    <t>Долг населения,руб.</t>
  </si>
  <si>
    <t>Начислено по статье текущий ремонт, руб.</t>
  </si>
  <si>
    <t xml:space="preserve">а также работы по программе энергосбержения (Таблица №2). </t>
  </si>
  <si>
    <t>ремонт сантехнического оборудования</t>
  </si>
  <si>
    <t>Нэт Бай Нэт Холдинг</t>
  </si>
  <si>
    <t>Вымпел-Коммуникации</t>
  </si>
  <si>
    <t>Средства за аренду</t>
  </si>
  <si>
    <t>ООО "Лифтборт"</t>
  </si>
  <si>
    <t>ООО "Империал"</t>
  </si>
  <si>
    <t>В таблице №1 приведено движение денежных средств по статье текущий ремонт  по лицевому счету дома №9 по ул.Садовая за 2018г.</t>
  </si>
  <si>
    <t>Транспортные расходы на перевозку материалов</t>
  </si>
  <si>
    <t>Автотранспорт(ЗИЛ) 01.01.18 по 01.07.18</t>
  </si>
  <si>
    <t xml:space="preserve">Услуги по вывозу и утилизации ТБО (с 01.01.2018г. по 30.06.2018г.) </t>
  </si>
  <si>
    <r>
      <t xml:space="preserve">Автотранспорт </t>
    </r>
    <r>
      <rPr>
        <sz val="9"/>
        <rFont val="Arial"/>
        <family val="2"/>
        <charset val="204"/>
      </rPr>
      <t>(ЗИЛ - перевозка крупногабаритных материалов от МКД) с 01.01.2018г. По 30.06.2018г.</t>
    </r>
  </si>
  <si>
    <t>5</t>
  </si>
  <si>
    <t>Дератизация,дезинфекция мест общего пользования</t>
  </si>
  <si>
    <t>Транспортные услуги по доставке материалов</t>
  </si>
  <si>
    <t>3</t>
  </si>
  <si>
    <t>4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</si>
  <si>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</si>
  <si>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</si>
  <si>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</si>
  <si>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</si>
  <si>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</si>
  <si>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</si>
  <si>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</si>
  <si>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</si>
  <si>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</si>
  <si>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</si>
  <si>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</si>
  <si>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Ремонт подъезда 4 эт.</t>
  </si>
  <si>
    <t>Итого:</t>
  </si>
</sst>
</file>

<file path=xl/styles.xml><?xml version="1.0" encoding="utf-8"?>
<styleSheet xmlns="http://schemas.openxmlformats.org/spreadsheetml/2006/main">
  <fonts count="48">
    <font>
      <sz val="10"/>
      <name val="Arial Cyr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i/>
      <sz val="10"/>
      <name val="Arial"/>
      <family val="2"/>
      <charset val="204"/>
    </font>
    <font>
      <sz val="6"/>
      <name val="Arial"/>
      <family val="2"/>
      <charset val="204"/>
    </font>
    <font>
      <sz val="9"/>
      <name val="Arial"/>
      <family val="2"/>
      <charset val="204"/>
    </font>
    <font>
      <b/>
      <sz val="8"/>
      <name val="Arial"/>
      <family val="2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Narrow"/>
      <family val="2"/>
      <charset val="204"/>
    </font>
    <font>
      <sz val="11"/>
      <name val="Arial Cyr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0"/>
      <name val="Arial Cyr"/>
      <charset val="204"/>
    </font>
    <font>
      <sz val="12"/>
      <name val="Arial Cyr"/>
      <charset val="204"/>
    </font>
    <font>
      <b/>
      <sz val="11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8"/>
      <name val="Arial Cyr"/>
      <charset val="204"/>
    </font>
    <font>
      <b/>
      <u/>
      <sz val="8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1"/>
      <name val="Arial"/>
      <family val="2"/>
      <charset val="204"/>
    </font>
    <font>
      <i/>
      <sz val="14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 Cyr"/>
      <charset val="204"/>
    </font>
    <font>
      <u/>
      <sz val="11"/>
      <color indexed="12"/>
      <name val="Arial Cyr"/>
      <charset val="204"/>
    </font>
    <font>
      <b/>
      <sz val="11"/>
      <name val="Arial Cyr"/>
      <charset val="204"/>
    </font>
    <font>
      <b/>
      <u/>
      <sz val="11"/>
      <name val="Arial Cyr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4"/>
      <color indexed="10"/>
      <name val="Times New Roman"/>
      <family val="1"/>
      <charset val="204"/>
    </font>
    <font>
      <u/>
      <sz val="11"/>
      <name val="Arial Cyr"/>
      <charset val="204"/>
    </font>
    <font>
      <sz val="14"/>
      <color rgb="FFFF0000"/>
      <name val="Times New Roman"/>
      <family val="1"/>
      <charset val="204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" fillId="0" borderId="0">
      <alignment horizontal="left"/>
    </xf>
  </cellStyleXfs>
  <cellXfs count="218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12" fillId="0" borderId="1" xfId="0" applyFont="1" applyBorder="1" applyAlignment="1">
      <alignment wrapText="1"/>
    </xf>
    <xf numFmtId="0" fontId="12" fillId="0" borderId="1" xfId="0" applyFont="1" applyBorder="1"/>
    <xf numFmtId="0" fontId="12" fillId="0" borderId="1" xfId="0" applyFont="1" applyFill="1" applyBorder="1"/>
    <xf numFmtId="0" fontId="12" fillId="0" borderId="1" xfId="0" applyFont="1" applyBorder="1" applyAlignment="1"/>
    <xf numFmtId="0" fontId="13" fillId="0" borderId="1" xfId="0" applyFont="1" applyBorder="1"/>
    <xf numFmtId="2" fontId="1" fillId="0" borderId="1" xfId="0" applyNumberFormat="1" applyFont="1" applyBorder="1" applyAlignment="1"/>
    <xf numFmtId="0" fontId="0" fillId="0" borderId="1" xfId="0" applyBorder="1" applyAlignment="1">
      <alignment horizontal="center"/>
    </xf>
    <xf numFmtId="1" fontId="1" fillId="0" borderId="1" xfId="0" applyNumberFormat="1" applyFont="1" applyBorder="1" applyAlignment="1"/>
    <xf numFmtId="0" fontId="15" fillId="2" borderId="1" xfId="0" applyFont="1" applyFill="1" applyBorder="1" applyAlignment="1">
      <alignment horizontal="justify" vertical="top" wrapText="1"/>
    </xf>
    <xf numFmtId="0" fontId="15" fillId="2" borderId="1" xfId="0" applyFont="1" applyFill="1" applyBorder="1" applyAlignment="1">
      <alignment vertical="top" wrapText="1"/>
    </xf>
    <xf numFmtId="3" fontId="21" fillId="0" borderId="0" xfId="0" applyNumberFormat="1" applyFont="1"/>
    <xf numFmtId="1" fontId="0" fillId="0" borderId="0" xfId="0" applyNumberFormat="1"/>
    <xf numFmtId="2" fontId="12" fillId="0" borderId="1" xfId="0" applyNumberFormat="1" applyFont="1" applyBorder="1" applyAlignment="1">
      <alignment wrapText="1"/>
    </xf>
    <xf numFmtId="2" fontId="14" fillId="0" borderId="1" xfId="0" applyNumberFormat="1" applyFont="1" applyBorder="1"/>
    <xf numFmtId="2" fontId="12" fillId="0" borderId="1" xfId="0" applyNumberFormat="1" applyFont="1" applyBorder="1"/>
    <xf numFmtId="2" fontId="0" fillId="0" borderId="0" xfId="0" applyNumberFormat="1"/>
    <xf numFmtId="1" fontId="12" fillId="0" borderId="1" xfId="0" applyNumberFormat="1" applyFont="1" applyBorder="1" applyAlignment="1">
      <alignment horizontal="center" wrapText="1"/>
    </xf>
    <xf numFmtId="1" fontId="15" fillId="2" borderId="1" xfId="0" applyNumberFormat="1" applyFont="1" applyFill="1" applyBorder="1" applyAlignment="1">
      <alignment horizontal="center" vertical="top" wrapText="1"/>
    </xf>
    <xf numFmtId="1" fontId="12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Border="1"/>
    <xf numFmtId="2" fontId="1" fillId="0" borderId="0" xfId="0" applyNumberFormat="1" applyFont="1" applyBorder="1" applyAlignment="1"/>
    <xf numFmtId="1" fontId="1" fillId="0" borderId="0" xfId="0" applyNumberFormat="1" applyFont="1" applyBorder="1" applyAlignment="1"/>
    <xf numFmtId="0" fontId="0" fillId="0" borderId="0" xfId="0" applyBorder="1"/>
    <xf numFmtId="0" fontId="0" fillId="0" borderId="0" xfId="0" applyFill="1" applyBorder="1"/>
    <xf numFmtId="0" fontId="1" fillId="0" borderId="0" xfId="0" applyFont="1" applyBorder="1"/>
    <xf numFmtId="0" fontId="1" fillId="0" borderId="0" xfId="0" applyFont="1" applyFill="1" applyBorder="1"/>
    <xf numFmtId="1" fontId="1" fillId="0" borderId="0" xfId="0" applyNumberFormat="1" applyFont="1" applyFill="1" applyBorder="1" applyAlignment="1"/>
    <xf numFmtId="1" fontId="12" fillId="0" borderId="0" xfId="0" applyNumberFormat="1" applyFont="1" applyBorder="1"/>
    <xf numFmtId="2" fontId="12" fillId="0" borderId="0" xfId="0" applyNumberFormat="1" applyFont="1" applyBorder="1" applyAlignment="1"/>
    <xf numFmtId="0" fontId="12" fillId="0" borderId="0" xfId="0" applyFont="1" applyBorder="1" applyAlignment="1"/>
    <xf numFmtId="0" fontId="12" fillId="0" borderId="0" xfId="0" applyFont="1" applyBorder="1" applyAlignment="1">
      <alignment wrapText="1"/>
    </xf>
    <xf numFmtId="0" fontId="13" fillId="0" borderId="0" xfId="0" applyFont="1" applyBorder="1"/>
    <xf numFmtId="0" fontId="13" fillId="0" borderId="0" xfId="0" applyFont="1" applyFill="1" applyBorder="1"/>
    <xf numFmtId="0" fontId="12" fillId="0" borderId="0" xfId="0" applyFont="1" applyBorder="1"/>
    <xf numFmtId="0" fontId="27" fillId="0" borderId="0" xfId="0" applyFont="1"/>
    <xf numFmtId="1" fontId="27" fillId="0" borderId="0" xfId="0" applyNumberFormat="1" applyFont="1" applyAlignment="1">
      <alignment horizontal="center"/>
    </xf>
    <xf numFmtId="1" fontId="27" fillId="0" borderId="0" xfId="0" applyNumberFormat="1" applyFont="1"/>
    <xf numFmtId="0" fontId="27" fillId="0" borderId="1" xfId="0" applyFont="1" applyBorder="1"/>
    <xf numFmtId="0" fontId="28" fillId="0" borderId="1" xfId="0" applyFont="1" applyBorder="1"/>
    <xf numFmtId="0" fontId="28" fillId="0" borderId="1" xfId="0" applyFont="1" applyBorder="1" applyAlignment="1">
      <alignment wrapText="1"/>
    </xf>
    <xf numFmtId="0" fontId="28" fillId="0" borderId="1" xfId="0" applyFont="1" applyBorder="1" applyAlignment="1"/>
    <xf numFmtId="0" fontId="27" fillId="0" borderId="1" xfId="0" applyFont="1" applyBorder="1" applyAlignment="1">
      <alignment horizontal="center"/>
    </xf>
    <xf numFmtId="1" fontId="27" fillId="0" borderId="1" xfId="0" applyNumberFormat="1" applyFont="1" applyBorder="1"/>
    <xf numFmtId="2" fontId="27" fillId="0" borderId="1" xfId="0" applyNumberFormat="1" applyFont="1" applyBorder="1" applyAlignment="1"/>
    <xf numFmtId="1" fontId="27" fillId="0" borderId="1" xfId="0" applyNumberFormat="1" applyFont="1" applyBorder="1" applyAlignment="1"/>
    <xf numFmtId="1" fontId="28" fillId="0" borderId="1" xfId="0" applyNumberFormat="1" applyFont="1" applyBorder="1"/>
    <xf numFmtId="2" fontId="28" fillId="0" borderId="1" xfId="0" applyNumberFormat="1" applyFont="1" applyBorder="1" applyAlignment="1"/>
    <xf numFmtId="0" fontId="7" fillId="0" borderId="0" xfId="3" applyFont="1" applyAlignment="1"/>
    <xf numFmtId="0" fontId="27" fillId="0" borderId="0" xfId="0" applyFont="1" applyAlignment="1">
      <alignment horizontal="center"/>
    </xf>
    <xf numFmtId="2" fontId="0" fillId="0" borderId="1" xfId="0" applyNumberFormat="1" applyBorder="1"/>
    <xf numFmtId="1" fontId="0" fillId="0" borderId="0" xfId="0" applyNumberFormat="1" applyBorder="1" applyAlignment="1">
      <alignment horizontal="center"/>
    </xf>
    <xf numFmtId="0" fontId="44" fillId="0" borderId="1" xfId="0" applyFont="1" applyBorder="1"/>
    <xf numFmtId="0" fontId="44" fillId="0" borderId="1" xfId="0" applyFont="1" applyFill="1" applyBorder="1"/>
    <xf numFmtId="2" fontId="27" fillId="0" borderId="1" xfId="0" applyNumberFormat="1" applyFont="1" applyBorder="1"/>
    <xf numFmtId="1" fontId="46" fillId="0" borderId="1" xfId="0" applyNumberFormat="1" applyFont="1" applyBorder="1"/>
    <xf numFmtId="1" fontId="46" fillId="0" borderId="1" xfId="0" applyNumberFormat="1" applyFont="1" applyFill="1" applyBorder="1"/>
    <xf numFmtId="1" fontId="46" fillId="0" borderId="2" xfId="0" applyNumberFormat="1" applyFont="1" applyFill="1" applyBorder="1"/>
    <xf numFmtId="0" fontId="47" fillId="3" borderId="3" xfId="3" applyFont="1" applyFill="1" applyBorder="1" applyAlignment="1"/>
    <xf numFmtId="0" fontId="29" fillId="3" borderId="0" xfId="3" applyFont="1" applyFill="1" applyAlignment="1">
      <alignment vertical="center"/>
    </xf>
    <xf numFmtId="0" fontId="29" fillId="3" borderId="0" xfId="3" applyFont="1" applyFill="1" applyAlignment="1"/>
    <xf numFmtId="0" fontId="30" fillId="3" borderId="0" xfId="3" applyFont="1" applyFill="1" applyAlignment="1">
      <alignment wrapText="1"/>
    </xf>
    <xf numFmtId="0" fontId="31" fillId="3" borderId="0" xfId="3" applyFont="1" applyFill="1" applyAlignment="1"/>
    <xf numFmtId="0" fontId="31" fillId="3" borderId="0" xfId="3" applyFont="1" applyFill="1" applyAlignment="1">
      <alignment wrapText="1"/>
    </xf>
    <xf numFmtId="0" fontId="14" fillId="3" borderId="0" xfId="0" applyFont="1" applyFill="1"/>
    <xf numFmtId="0" fontId="31" fillId="3" borderId="0" xfId="3" applyFont="1" applyFill="1" applyAlignment="1">
      <alignment horizontal="left" wrapText="1"/>
    </xf>
    <xf numFmtId="0" fontId="27" fillId="3" borderId="0" xfId="3" applyFont="1" applyFill="1" applyAlignment="1"/>
    <xf numFmtId="0" fontId="32" fillId="3" borderId="0" xfId="3" applyFont="1" applyFill="1" applyAlignment="1"/>
    <xf numFmtId="0" fontId="27" fillId="3" borderId="0" xfId="3" applyFont="1" applyFill="1">
      <alignment horizontal="left"/>
    </xf>
    <xf numFmtId="0" fontId="21" fillId="3" borderId="0" xfId="0" applyFont="1" applyFill="1"/>
    <xf numFmtId="0" fontId="4" fillId="3" borderId="0" xfId="3" applyFont="1" applyFill="1">
      <alignment horizontal="left"/>
    </xf>
    <xf numFmtId="0" fontId="4" fillId="3" borderId="0" xfId="3" applyFont="1" applyFill="1" applyAlignment="1"/>
    <xf numFmtId="0" fontId="33" fillId="3" borderId="0" xfId="3" applyFont="1" applyFill="1">
      <alignment horizontal="left"/>
    </xf>
    <xf numFmtId="0" fontId="5" fillId="3" borderId="0" xfId="3" applyFont="1" applyFill="1">
      <alignment horizontal="left"/>
    </xf>
    <xf numFmtId="0" fontId="34" fillId="3" borderId="0" xfId="0" applyFont="1" applyFill="1"/>
    <xf numFmtId="0" fontId="20" fillId="3" borderId="0" xfId="0" applyFont="1" applyFill="1" applyBorder="1" applyAlignment="1">
      <alignment vertical="center" wrapText="1"/>
    </xf>
    <xf numFmtId="2" fontId="14" fillId="3" borderId="0" xfId="0" applyNumberFormat="1" applyFont="1" applyFill="1" applyBorder="1" applyAlignment="1"/>
    <xf numFmtId="2" fontId="14" fillId="3" borderId="0" xfId="0" applyNumberFormat="1" applyFont="1" applyFill="1" applyBorder="1" applyAlignment="1">
      <alignment horizontal="center"/>
    </xf>
    <xf numFmtId="2" fontId="14" fillId="3" borderId="0" xfId="0" applyNumberFormat="1" applyFont="1" applyFill="1" applyAlignment="1">
      <alignment horizontal="center"/>
    </xf>
    <xf numFmtId="0" fontId="33" fillId="3" borderId="0" xfId="3" applyFont="1" applyFill="1" applyBorder="1" applyAlignment="1"/>
    <xf numFmtId="0" fontId="14" fillId="3" borderId="0" xfId="0" applyFont="1" applyFill="1" applyBorder="1"/>
    <xf numFmtId="0" fontId="31" fillId="3" borderId="0" xfId="3" applyFont="1" applyFill="1">
      <alignment horizontal="left"/>
    </xf>
    <xf numFmtId="0" fontId="33" fillId="3" borderId="0" xfId="3" applyFont="1" applyFill="1" applyAlignment="1">
      <alignment horizontal="left"/>
    </xf>
    <xf numFmtId="0" fontId="4" fillId="3" borderId="0" xfId="3" applyFont="1" applyFill="1" applyBorder="1" applyAlignment="1"/>
    <xf numFmtId="0" fontId="6" fillId="3" borderId="0" xfId="3" applyFont="1" applyFill="1" applyBorder="1">
      <alignment horizontal="left"/>
    </xf>
    <xf numFmtId="0" fontId="5" fillId="3" borderId="0" xfId="3" applyFont="1" applyFill="1" applyBorder="1">
      <alignment horizontal="left"/>
    </xf>
    <xf numFmtId="0" fontId="4" fillId="3" borderId="1" xfId="3" applyFont="1" applyFill="1" applyBorder="1" applyAlignment="1">
      <alignment horizontal="center" vertical="center"/>
    </xf>
    <xf numFmtId="0" fontId="7" fillId="3" borderId="0" xfId="3" applyFont="1" applyFill="1" applyAlignment="1"/>
    <xf numFmtId="0" fontId="31" fillId="3" borderId="4" xfId="3" applyFont="1" applyFill="1" applyBorder="1" applyAlignment="1"/>
    <xf numFmtId="0" fontId="22" fillId="3" borderId="4" xfId="3" applyFont="1" applyFill="1" applyBorder="1" applyAlignment="1"/>
    <xf numFmtId="1" fontId="22" fillId="3" borderId="1" xfId="3" applyNumberFormat="1" applyFont="1" applyFill="1" applyBorder="1" applyAlignment="1">
      <alignment horizontal="right"/>
    </xf>
    <xf numFmtId="0" fontId="3" fillId="3" borderId="0" xfId="3" applyFont="1" applyFill="1">
      <alignment horizontal="left"/>
    </xf>
    <xf numFmtId="0" fontId="3" fillId="3" borderId="0" xfId="3" applyFont="1" applyFill="1" applyAlignment="1"/>
    <xf numFmtId="0" fontId="4" fillId="3" borderId="0" xfId="3" applyFont="1" applyFill="1" applyAlignment="1">
      <alignment wrapText="1"/>
    </xf>
    <xf numFmtId="0" fontId="33" fillId="3" borderId="0" xfId="3" applyFont="1" applyFill="1" applyAlignment="1">
      <alignment horizontal="center"/>
    </xf>
    <xf numFmtId="0" fontId="5" fillId="3" borderId="0" xfId="3" applyFont="1" applyFill="1" applyAlignment="1">
      <alignment horizontal="left"/>
    </xf>
    <xf numFmtId="0" fontId="31" fillId="3" borderId="4" xfId="3" applyFont="1" applyFill="1" applyBorder="1" applyAlignment="1">
      <alignment horizontal="left"/>
    </xf>
    <xf numFmtId="0" fontId="31" fillId="3" borderId="5" xfId="3" applyFont="1" applyFill="1" applyBorder="1" applyAlignment="1">
      <alignment horizontal="left"/>
    </xf>
    <xf numFmtId="1" fontId="31" fillId="3" borderId="1" xfId="3" applyNumberFormat="1" applyFont="1" applyFill="1" applyBorder="1" applyAlignment="1">
      <alignment horizontal="right"/>
    </xf>
    <xf numFmtId="0" fontId="22" fillId="3" borderId="0" xfId="3" applyFont="1" applyFill="1" applyBorder="1" applyAlignment="1">
      <alignment horizontal="center" vertical="center" wrapText="1"/>
    </xf>
    <xf numFmtId="0" fontId="31" fillId="3" borderId="0" xfId="3" applyFont="1" applyFill="1" applyBorder="1" applyAlignment="1">
      <alignment horizontal="left"/>
    </xf>
    <xf numFmtId="1" fontId="31" fillId="3" borderId="0" xfId="3" applyNumberFormat="1" applyFont="1" applyFill="1" applyBorder="1" applyAlignment="1"/>
    <xf numFmtId="0" fontId="8" fillId="3" borderId="0" xfId="3" applyFont="1" applyFill="1" applyAlignment="1">
      <alignment wrapText="1"/>
    </xf>
    <xf numFmtId="0" fontId="4" fillId="3" borderId="0" xfId="3" applyFont="1" applyFill="1" applyAlignment="1">
      <alignment horizontal="center"/>
    </xf>
    <xf numFmtId="1" fontId="4" fillId="3" borderId="1" xfId="3" applyNumberFormat="1" applyFont="1" applyFill="1" applyBorder="1" applyAlignment="1">
      <alignment horizontal="center"/>
    </xf>
    <xf numFmtId="1" fontId="4" fillId="3" borderId="0" xfId="3" applyNumberFormat="1" applyFont="1" applyFill="1" applyBorder="1" applyAlignment="1"/>
    <xf numFmtId="0" fontId="31" fillId="3" borderId="1" xfId="3" applyFont="1" applyFill="1" applyBorder="1" applyAlignment="1">
      <alignment horizontal="center"/>
    </xf>
    <xf numFmtId="1" fontId="31" fillId="3" borderId="1" xfId="3" applyNumberFormat="1" applyFont="1" applyFill="1" applyBorder="1" applyAlignment="1">
      <alignment horizontal="center"/>
    </xf>
    <xf numFmtId="0" fontId="33" fillId="3" borderId="0" xfId="3" applyFont="1" applyFill="1" applyBorder="1">
      <alignment horizontal="left"/>
    </xf>
    <xf numFmtId="0" fontId="31" fillId="3" borderId="6" xfId="3" applyFont="1" applyFill="1" applyBorder="1" applyAlignment="1">
      <alignment horizontal="center"/>
    </xf>
    <xf numFmtId="0" fontId="31" fillId="3" borderId="3" xfId="3" applyFont="1" applyFill="1" applyBorder="1" applyAlignment="1"/>
    <xf numFmtId="1" fontId="31" fillId="3" borderId="1" xfId="3" applyNumberFormat="1" applyFont="1" applyFill="1" applyBorder="1" applyAlignment="1"/>
    <xf numFmtId="1" fontId="9" fillId="3" borderId="0" xfId="3" applyNumberFormat="1" applyFont="1" applyFill="1" applyBorder="1" applyAlignment="1"/>
    <xf numFmtId="0" fontId="7" fillId="3" borderId="0" xfId="3" applyFont="1" applyFill="1">
      <alignment horizontal="left"/>
    </xf>
    <xf numFmtId="0" fontId="9" fillId="3" borderId="0" xfId="3" applyFont="1" applyFill="1">
      <alignment horizontal="left"/>
    </xf>
    <xf numFmtId="0" fontId="6" fillId="3" borderId="0" xfId="3" applyFont="1" applyFill="1">
      <alignment horizontal="left"/>
    </xf>
    <xf numFmtId="0" fontId="31" fillId="3" borderId="0" xfId="3" applyFont="1" applyFill="1" applyBorder="1" applyAlignment="1">
      <alignment wrapText="1"/>
    </xf>
    <xf numFmtId="0" fontId="9" fillId="3" borderId="0" xfId="3" applyFont="1" applyFill="1" applyBorder="1">
      <alignment horizontal="left"/>
    </xf>
    <xf numFmtId="0" fontId="9" fillId="3" borderId="0" xfId="3" applyFont="1" applyFill="1" applyBorder="1" applyAlignment="1"/>
    <xf numFmtId="0" fontId="5" fillId="3" borderId="0" xfId="3" applyFont="1" applyFill="1" applyBorder="1" applyAlignment="1"/>
    <xf numFmtId="0" fontId="31" fillId="3" borderId="1" xfId="0" applyFont="1" applyFill="1" applyBorder="1" applyAlignment="1">
      <alignment horizontal="center" vertical="center" wrapText="1"/>
    </xf>
    <xf numFmtId="0" fontId="31" fillId="3" borderId="3" xfId="3" applyFont="1" applyFill="1" applyBorder="1" applyAlignment="1">
      <alignment horizontal="center" vertical="center" wrapText="1"/>
    </xf>
    <xf numFmtId="0" fontId="31" fillId="3" borderId="1" xfId="0" applyFont="1" applyFill="1" applyBorder="1" applyAlignment="1">
      <alignment horizontal="center" wrapText="1"/>
    </xf>
    <xf numFmtId="0" fontId="31" fillId="3" borderId="0" xfId="3" applyFont="1" applyFill="1" applyBorder="1" applyAlignment="1"/>
    <xf numFmtId="2" fontId="21" fillId="3" borderId="0" xfId="0" applyNumberFormat="1" applyFont="1" applyFill="1" applyBorder="1" applyAlignment="1">
      <alignment horizontal="center" vertical="center" wrapText="1"/>
    </xf>
    <xf numFmtId="2" fontId="33" fillId="3" borderId="0" xfId="3" applyNumberFormat="1" applyFont="1" applyFill="1" applyBorder="1" applyAlignment="1">
      <alignment horizontal="center"/>
    </xf>
    <xf numFmtId="2" fontId="21" fillId="3" borderId="0" xfId="0" applyNumberFormat="1" applyFont="1" applyFill="1" applyBorder="1" applyAlignment="1">
      <alignment vertical="center" wrapText="1"/>
    </xf>
    <xf numFmtId="0" fontId="22" fillId="3" borderId="0" xfId="3" applyFont="1" applyFill="1" applyAlignment="1">
      <alignment wrapText="1"/>
    </xf>
    <xf numFmtId="0" fontId="10" fillId="3" borderId="0" xfId="3" applyFont="1" applyFill="1" applyAlignment="1">
      <alignment horizontal="center" wrapText="1"/>
    </xf>
    <xf numFmtId="0" fontId="22" fillId="3" borderId="0" xfId="3" applyFont="1" applyFill="1" applyAlignment="1"/>
    <xf numFmtId="0" fontId="10" fillId="3" borderId="0" xfId="3" applyFont="1" applyFill="1" applyAlignment="1"/>
    <xf numFmtId="0" fontId="36" fillId="3" borderId="0" xfId="0" applyFont="1" applyFill="1" applyAlignment="1"/>
    <xf numFmtId="0" fontId="25" fillId="3" borderId="0" xfId="0" applyFont="1" applyFill="1" applyAlignment="1"/>
    <xf numFmtId="0" fontId="37" fillId="3" borderId="0" xfId="0" applyFont="1" applyFill="1" applyAlignment="1"/>
    <xf numFmtId="0" fontId="26" fillId="3" borderId="0" xfId="0" applyFont="1" applyFill="1" applyAlignment="1"/>
    <xf numFmtId="0" fontId="20" fillId="3" borderId="0" xfId="0" applyFont="1" applyFill="1"/>
    <xf numFmtId="2" fontId="31" fillId="3" borderId="3" xfId="3" applyNumberFormat="1" applyFont="1" applyFill="1" applyBorder="1" applyAlignment="1">
      <alignment horizontal="center"/>
    </xf>
    <xf numFmtId="2" fontId="31" fillId="3" borderId="1" xfId="3" applyNumberFormat="1" applyFont="1" applyFill="1" applyBorder="1" applyAlignment="1">
      <alignment horizontal="center"/>
    </xf>
    <xf numFmtId="2" fontId="14" fillId="3" borderId="3" xfId="0" applyNumberFormat="1" applyFont="1" applyFill="1" applyBorder="1" applyAlignment="1">
      <alignment horizontal="center"/>
    </xf>
    <xf numFmtId="2" fontId="14" fillId="3" borderId="1" xfId="0" applyNumberFormat="1" applyFont="1" applyFill="1" applyBorder="1" applyAlignment="1">
      <alignment horizontal="center"/>
    </xf>
    <xf numFmtId="0" fontId="20" fillId="3" borderId="0" xfId="0" applyFont="1" applyFill="1" applyBorder="1"/>
    <xf numFmtId="0" fontId="2" fillId="3" borderId="0" xfId="3" applyFont="1" applyFill="1" applyBorder="1">
      <alignment horizontal="left"/>
    </xf>
    <xf numFmtId="2" fontId="20" fillId="3" borderId="0" xfId="0" applyNumberFormat="1" applyFont="1" applyFill="1" applyBorder="1"/>
    <xf numFmtId="2" fontId="14" fillId="3" borderId="1" xfId="0" applyNumberFormat="1" applyFont="1" applyFill="1" applyBorder="1" applyAlignment="1">
      <alignment horizontal="center" vertical="center" wrapText="1"/>
    </xf>
    <xf numFmtId="2" fontId="45" fillId="3" borderId="0" xfId="1" applyNumberFormat="1" applyFont="1" applyFill="1" applyAlignment="1" applyProtection="1"/>
    <xf numFmtId="0" fontId="22" fillId="3" borderId="4" xfId="3" applyFont="1" applyFill="1" applyBorder="1" applyAlignment="1">
      <alignment horizontal="center" vertical="center"/>
    </xf>
    <xf numFmtId="0" fontId="22" fillId="3" borderId="5" xfId="3" applyFont="1" applyFill="1" applyBorder="1" applyAlignment="1"/>
    <xf numFmtId="0" fontId="3" fillId="3" borderId="0" xfId="3" applyFont="1" applyFill="1" applyBorder="1" applyAlignment="1"/>
    <xf numFmtId="1" fontId="20" fillId="3" borderId="0" xfId="0" applyNumberFormat="1" applyFont="1" applyFill="1" applyBorder="1"/>
    <xf numFmtId="0" fontId="22" fillId="3" borderId="4" xfId="3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/>
    </xf>
    <xf numFmtId="2" fontId="22" fillId="3" borderId="1" xfId="3" applyNumberFormat="1" applyFont="1" applyFill="1" applyBorder="1" applyAlignment="1">
      <alignment horizontal="center"/>
    </xf>
    <xf numFmtId="0" fontId="7" fillId="0" borderId="0" xfId="3" applyFont="1">
      <alignment horizontal="left"/>
    </xf>
    <xf numFmtId="0" fontId="29" fillId="3" borderId="0" xfId="3" applyFont="1" applyFill="1" applyAlignment="1">
      <alignment horizontal="center" vertical="center"/>
    </xf>
    <xf numFmtId="0" fontId="29" fillId="3" borderId="0" xfId="3" applyFont="1" applyFill="1" applyAlignment="1">
      <alignment horizontal="center"/>
    </xf>
    <xf numFmtId="0" fontId="31" fillId="3" borderId="0" xfId="3" applyFont="1" applyFill="1" applyAlignment="1">
      <alignment horizontal="left" wrapText="1"/>
    </xf>
    <xf numFmtId="0" fontId="3" fillId="3" borderId="15" xfId="3" applyFont="1" applyFill="1" applyBorder="1" applyAlignment="1">
      <alignment horizontal="center" vertical="center" wrapText="1"/>
    </xf>
    <xf numFmtId="0" fontId="3" fillId="3" borderId="2" xfId="3" applyFont="1" applyFill="1" applyBorder="1" applyAlignment="1">
      <alignment horizontal="center" vertical="center" wrapText="1"/>
    </xf>
    <xf numFmtId="0" fontId="3" fillId="3" borderId="6" xfId="3" applyFont="1" applyFill="1" applyBorder="1" applyAlignment="1">
      <alignment horizontal="center" vertical="center" wrapText="1"/>
    </xf>
    <xf numFmtId="0" fontId="5" fillId="3" borderId="0" xfId="3" applyFont="1" applyFill="1" applyBorder="1" applyAlignment="1">
      <alignment horizontal="right"/>
    </xf>
    <xf numFmtId="0" fontId="2" fillId="3" borderId="0" xfId="3" applyFont="1" applyFill="1" applyBorder="1">
      <alignment horizontal="left"/>
    </xf>
    <xf numFmtId="2" fontId="31" fillId="3" borderId="3" xfId="3" applyNumberFormat="1" applyFont="1" applyFill="1" applyBorder="1" applyAlignment="1">
      <alignment horizontal="center"/>
    </xf>
    <xf numFmtId="2" fontId="31" fillId="3" borderId="4" xfId="3" applyNumberFormat="1" applyFont="1" applyFill="1" applyBorder="1" applyAlignment="1">
      <alignment horizontal="center"/>
    </xf>
    <xf numFmtId="0" fontId="4" fillId="3" borderId="0" xfId="3" applyFont="1" applyFill="1" applyBorder="1" applyAlignment="1">
      <alignment horizontal="center"/>
    </xf>
    <xf numFmtId="0" fontId="4" fillId="3" borderId="0" xfId="3" applyFont="1" applyFill="1" applyAlignment="1">
      <alignment horizontal="center"/>
    </xf>
    <xf numFmtId="0" fontId="31" fillId="3" borderId="0" xfId="3" applyFont="1" applyFill="1" applyAlignment="1">
      <alignment horizontal="justify" wrapText="1"/>
    </xf>
    <xf numFmtId="0" fontId="33" fillId="3" borderId="11" xfId="3" applyFont="1" applyFill="1" applyBorder="1">
      <alignment horizontal="left"/>
    </xf>
    <xf numFmtId="0" fontId="3" fillId="3" borderId="7" xfId="3" applyFont="1" applyFill="1" applyBorder="1" applyAlignment="1">
      <alignment horizontal="center" vertical="center" wrapText="1"/>
    </xf>
    <xf numFmtId="0" fontId="3" fillId="3" borderId="8" xfId="3" applyFont="1" applyFill="1" applyBorder="1" applyAlignment="1">
      <alignment horizontal="center" vertical="center" wrapText="1"/>
    </xf>
    <xf numFmtId="0" fontId="3" fillId="3" borderId="9" xfId="3" applyFont="1" applyFill="1" applyBorder="1" applyAlignment="1">
      <alignment horizontal="center" vertical="center" wrapText="1"/>
    </xf>
    <xf numFmtId="0" fontId="3" fillId="3" borderId="0" xfId="3" applyFont="1" applyFill="1" applyBorder="1" applyAlignment="1">
      <alignment horizontal="center" vertical="center" wrapText="1"/>
    </xf>
    <xf numFmtId="0" fontId="3" fillId="3" borderId="10" xfId="3" applyFont="1" applyFill="1" applyBorder="1" applyAlignment="1">
      <alignment horizontal="center" vertical="center" wrapText="1"/>
    </xf>
    <xf numFmtId="0" fontId="3" fillId="3" borderId="11" xfId="3" applyFont="1" applyFill="1" applyBorder="1" applyAlignment="1">
      <alignment horizontal="center" vertical="center" wrapText="1"/>
    </xf>
    <xf numFmtId="0" fontId="20" fillId="3" borderId="7" xfId="0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center" vertical="center" wrapText="1"/>
    </xf>
    <xf numFmtId="0" fontId="20" fillId="3" borderId="10" xfId="0" applyFont="1" applyFill="1" applyBorder="1" applyAlignment="1">
      <alignment horizontal="center" vertical="center" wrapText="1"/>
    </xf>
    <xf numFmtId="0" fontId="3" fillId="3" borderId="13" xfId="3" applyFont="1" applyFill="1" applyBorder="1" applyAlignment="1">
      <alignment horizontal="center" vertical="center" wrapText="1"/>
    </xf>
    <xf numFmtId="0" fontId="3" fillId="3" borderId="14" xfId="3" applyFont="1" applyFill="1" applyBorder="1" applyAlignment="1">
      <alignment horizontal="center" vertical="center" wrapText="1"/>
    </xf>
    <xf numFmtId="0" fontId="3" fillId="3" borderId="12" xfId="3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4" fillId="3" borderId="3" xfId="3" applyFont="1" applyFill="1" applyBorder="1" applyAlignment="1">
      <alignment horizontal="center" vertical="center"/>
    </xf>
    <xf numFmtId="0" fontId="4" fillId="3" borderId="5" xfId="3" applyFont="1" applyFill="1" applyBorder="1" applyAlignment="1">
      <alignment horizontal="center" vertical="center"/>
    </xf>
    <xf numFmtId="0" fontId="4" fillId="3" borderId="4" xfId="3" applyFont="1" applyFill="1" applyBorder="1" applyAlignment="1">
      <alignment horizontal="center" vertical="center"/>
    </xf>
    <xf numFmtId="0" fontId="31" fillId="3" borderId="3" xfId="3" applyFont="1" applyFill="1" applyBorder="1" applyAlignment="1">
      <alignment horizontal="left"/>
    </xf>
    <xf numFmtId="0" fontId="31" fillId="3" borderId="4" xfId="3" applyFont="1" applyFill="1" applyBorder="1" applyAlignment="1">
      <alignment horizontal="left"/>
    </xf>
    <xf numFmtId="0" fontId="31" fillId="3" borderId="5" xfId="3" applyFont="1" applyFill="1" applyBorder="1" applyAlignment="1">
      <alignment horizontal="left"/>
    </xf>
    <xf numFmtId="0" fontId="22" fillId="3" borderId="3" xfId="3" applyFont="1" applyFill="1" applyBorder="1" applyAlignment="1">
      <alignment horizontal="center" vertical="center"/>
    </xf>
    <xf numFmtId="0" fontId="22" fillId="3" borderId="4" xfId="3" applyFont="1" applyFill="1" applyBorder="1" applyAlignment="1">
      <alignment horizontal="center" vertical="center"/>
    </xf>
    <xf numFmtId="0" fontId="22" fillId="3" borderId="5" xfId="3" applyFont="1" applyFill="1" applyBorder="1" applyAlignment="1">
      <alignment horizontal="center" vertical="center"/>
    </xf>
    <xf numFmtId="0" fontId="9" fillId="3" borderId="3" xfId="3" applyNumberFormat="1" applyFont="1" applyFill="1" applyBorder="1" applyAlignment="1">
      <alignment horizontal="left" wrapText="1"/>
    </xf>
    <xf numFmtId="0" fontId="9" fillId="3" borderId="4" xfId="3" applyNumberFormat="1" applyFont="1" applyFill="1" applyBorder="1" applyAlignment="1">
      <alignment horizontal="left" wrapText="1"/>
    </xf>
    <xf numFmtId="0" fontId="22" fillId="3" borderId="7" xfId="3" applyFont="1" applyFill="1" applyBorder="1" applyAlignment="1">
      <alignment horizontal="center" vertical="center" wrapText="1"/>
    </xf>
    <xf numFmtId="0" fontId="22" fillId="3" borderId="13" xfId="3" applyFont="1" applyFill="1" applyBorder="1" applyAlignment="1">
      <alignment horizontal="center" vertical="center" wrapText="1"/>
    </xf>
    <xf numFmtId="0" fontId="22" fillId="3" borderId="9" xfId="3" applyFont="1" applyFill="1" applyBorder="1" applyAlignment="1">
      <alignment horizontal="center" vertical="center" wrapText="1"/>
    </xf>
    <xf numFmtId="0" fontId="22" fillId="3" borderId="14" xfId="3" applyFont="1" applyFill="1" applyBorder="1" applyAlignment="1">
      <alignment horizontal="center" vertical="center" wrapText="1"/>
    </xf>
    <xf numFmtId="0" fontId="22" fillId="3" borderId="10" xfId="3" applyFont="1" applyFill="1" applyBorder="1" applyAlignment="1">
      <alignment horizontal="center" vertical="center" wrapText="1"/>
    </xf>
    <xf numFmtId="0" fontId="22" fillId="3" borderId="12" xfId="3" applyFont="1" applyFill="1" applyBorder="1" applyAlignment="1">
      <alignment horizontal="center" vertical="center" wrapText="1"/>
    </xf>
    <xf numFmtId="0" fontId="8" fillId="3" borderId="0" xfId="3" applyFont="1" applyFill="1" applyAlignment="1">
      <alignment horizontal="left" wrapText="1"/>
    </xf>
    <xf numFmtId="0" fontId="31" fillId="3" borderId="3" xfId="3" applyFont="1" applyFill="1" applyBorder="1" applyAlignment="1">
      <alignment horizontal="left" wrapText="1"/>
    </xf>
    <xf numFmtId="0" fontId="31" fillId="3" borderId="4" xfId="3" applyFont="1" applyFill="1" applyBorder="1" applyAlignment="1">
      <alignment horizontal="left" wrapText="1"/>
    </xf>
    <xf numFmtId="0" fontId="31" fillId="3" borderId="5" xfId="3" applyFont="1" applyFill="1" applyBorder="1" applyAlignment="1">
      <alignment horizontal="left" wrapText="1"/>
    </xf>
    <xf numFmtId="2" fontId="45" fillId="3" borderId="0" xfId="1" applyNumberFormat="1" applyFont="1" applyFill="1" applyAlignment="1" applyProtection="1">
      <alignment horizontal="center"/>
    </xf>
    <xf numFmtId="0" fontId="36" fillId="3" borderId="0" xfId="0" applyFont="1" applyFill="1" applyAlignment="1">
      <alignment horizontal="center"/>
    </xf>
    <xf numFmtId="0" fontId="37" fillId="3" borderId="0" xfId="0" applyFont="1" applyFill="1" applyAlignment="1">
      <alignment horizontal="center"/>
    </xf>
    <xf numFmtId="0" fontId="31" fillId="3" borderId="0" xfId="3" applyFont="1" applyFill="1" applyBorder="1" applyAlignment="1">
      <alignment horizontal="left" wrapText="1"/>
    </xf>
    <xf numFmtId="2" fontId="21" fillId="3" borderId="0" xfId="0" applyNumberFormat="1" applyFont="1" applyFill="1" applyBorder="1" applyAlignment="1">
      <alignment horizontal="left" vertical="center" wrapText="1"/>
    </xf>
    <xf numFmtId="0" fontId="22" fillId="3" borderId="0" xfId="3" applyFont="1" applyFill="1" applyAlignment="1">
      <alignment horizontal="center"/>
    </xf>
    <xf numFmtId="0" fontId="33" fillId="3" borderId="11" xfId="3" applyFont="1" applyFill="1" applyBorder="1" applyAlignment="1">
      <alignment horizontal="left"/>
    </xf>
    <xf numFmtId="0" fontId="33" fillId="3" borderId="12" xfId="3" applyFont="1" applyFill="1" applyBorder="1" applyAlignment="1">
      <alignment horizontal="left"/>
    </xf>
    <xf numFmtId="0" fontId="31" fillId="3" borderId="3" xfId="3" applyFont="1" applyFill="1" applyBorder="1" applyAlignment="1">
      <alignment horizontal="center"/>
    </xf>
    <xf numFmtId="0" fontId="31" fillId="3" borderId="4" xfId="3" applyFont="1" applyFill="1" applyBorder="1" applyAlignment="1">
      <alignment horizontal="center"/>
    </xf>
    <xf numFmtId="0" fontId="31" fillId="3" borderId="5" xfId="3" applyFont="1" applyFill="1" applyBorder="1" applyAlignment="1">
      <alignment horizontal="center"/>
    </xf>
    <xf numFmtId="0" fontId="22" fillId="3" borderId="0" xfId="3" applyFont="1" applyFill="1" applyAlignment="1">
      <alignment horizontal="center" wrapText="1"/>
    </xf>
    <xf numFmtId="0" fontId="6" fillId="3" borderId="0" xfId="3" applyFont="1" applyFill="1" applyBorder="1" applyAlignment="1">
      <alignment horizontal="left"/>
    </xf>
    <xf numFmtId="0" fontId="4" fillId="3" borderId="0" xfId="3" applyFont="1" applyFill="1" applyAlignment="1">
      <alignment horizontal="center" wrapText="1"/>
    </xf>
  </cellXfs>
  <cellStyles count="4">
    <cellStyle name="Гиперссылка" xfId="1" builtinId="8"/>
    <cellStyle name="Обычный" xfId="0" builtinId="0"/>
    <cellStyle name="Обычный 2" xfId="2"/>
    <cellStyle name="Обычный_Лист1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blgorod@rambler.ru,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  <pageSetUpPr fitToPage="1"/>
  </sheetPr>
  <dimension ref="A1:R67"/>
  <sheetViews>
    <sheetView topLeftCell="E52" zoomScaleSheetLayoutView="100" workbookViewId="0">
      <selection activeCell="E53" sqref="E53"/>
    </sheetView>
  </sheetViews>
  <sheetFormatPr defaultRowHeight="12.75"/>
  <cols>
    <col min="1" max="1" width="4.5703125" customWidth="1"/>
    <col min="2" max="2" width="16.42578125" customWidth="1"/>
    <col min="3" max="3" width="4.28515625" style="22" customWidth="1"/>
    <col min="4" max="4" width="12.85546875" customWidth="1"/>
    <col min="5" max="5" width="8.28515625" style="14" customWidth="1"/>
    <col min="6" max="6" width="9.7109375" customWidth="1"/>
    <col min="7" max="7" width="70.42578125" customWidth="1"/>
    <col min="8" max="8" width="12.7109375" bestFit="1" customWidth="1"/>
    <col min="9" max="9" width="11.5703125" customWidth="1"/>
    <col min="10" max="10" width="12.28515625" bestFit="1" customWidth="1"/>
    <col min="13" max="13" width="10.28515625" bestFit="1" customWidth="1"/>
  </cols>
  <sheetData>
    <row r="1" spans="1:11" ht="24.75" customHeight="1">
      <c r="A1" s="1" t="s">
        <v>37</v>
      </c>
      <c r="B1" s="3" t="s">
        <v>51</v>
      </c>
      <c r="C1" s="19"/>
      <c r="D1" s="15" t="s">
        <v>52</v>
      </c>
      <c r="E1"/>
      <c r="F1" s="26"/>
      <c r="G1" s="37"/>
      <c r="H1" s="34"/>
      <c r="I1" s="34"/>
      <c r="J1" s="33"/>
    </row>
    <row r="2" spans="1:11" ht="15">
      <c r="A2" s="2">
        <v>1</v>
      </c>
      <c r="B2" s="11" t="s">
        <v>74</v>
      </c>
      <c r="C2" s="20">
        <v>1</v>
      </c>
      <c r="D2" s="16">
        <v>9509.18</v>
      </c>
      <c r="E2"/>
      <c r="F2" s="14"/>
      <c r="G2" s="54"/>
      <c r="H2" s="35"/>
      <c r="I2" s="23"/>
      <c r="J2" s="24"/>
      <c r="K2" s="25"/>
    </row>
    <row r="3" spans="1:11" ht="15">
      <c r="A3" s="2">
        <v>2</v>
      </c>
      <c r="B3" s="11" t="s">
        <v>75</v>
      </c>
      <c r="C3" s="20">
        <v>2</v>
      </c>
      <c r="D3" s="16">
        <v>2191.1</v>
      </c>
      <c r="E3"/>
      <c r="F3" s="14"/>
      <c r="G3" s="54"/>
      <c r="H3" s="35"/>
      <c r="I3" s="26"/>
      <c r="J3" s="24"/>
      <c r="K3" s="25"/>
    </row>
    <row r="4" spans="1:11" ht="15">
      <c r="A4" s="2">
        <v>3</v>
      </c>
      <c r="B4" s="12" t="s">
        <v>76</v>
      </c>
      <c r="C4" s="20">
        <v>3</v>
      </c>
      <c r="D4" s="16">
        <v>7702.2</v>
      </c>
      <c r="E4"/>
      <c r="F4" s="14"/>
      <c r="G4" s="54"/>
      <c r="H4" s="35"/>
      <c r="I4" s="26"/>
      <c r="J4" s="24"/>
      <c r="K4" s="25"/>
    </row>
    <row r="5" spans="1:11" ht="15">
      <c r="A5" s="2">
        <v>4</v>
      </c>
      <c r="B5" s="12" t="s">
        <v>77</v>
      </c>
      <c r="C5" s="20">
        <v>4</v>
      </c>
      <c r="D5" s="16">
        <v>5475.7</v>
      </c>
      <c r="E5"/>
      <c r="F5" s="14"/>
      <c r="G5" s="54"/>
      <c r="H5" s="35"/>
      <c r="I5" s="26"/>
      <c r="J5" s="24"/>
      <c r="K5" s="25"/>
    </row>
    <row r="6" spans="1:11" ht="15">
      <c r="A6" s="2">
        <v>5</v>
      </c>
      <c r="B6" s="12" t="s">
        <v>78</v>
      </c>
      <c r="C6" s="20">
        <v>5</v>
      </c>
      <c r="D6" s="16">
        <v>3846.1</v>
      </c>
      <c r="E6"/>
      <c r="F6" s="14"/>
      <c r="G6" s="54"/>
      <c r="H6" s="36"/>
      <c r="I6" s="26"/>
      <c r="J6" s="24"/>
      <c r="K6" s="25"/>
    </row>
    <row r="7" spans="1:11" ht="15">
      <c r="A7" s="2">
        <v>6</v>
      </c>
      <c r="B7" s="12" t="s">
        <v>79</v>
      </c>
      <c r="C7" s="20">
        <v>6</v>
      </c>
      <c r="D7" s="16">
        <v>3645.7</v>
      </c>
      <c r="E7"/>
      <c r="F7" s="14"/>
      <c r="G7" s="54"/>
      <c r="H7" s="35"/>
      <c r="I7" s="26"/>
      <c r="J7" s="24"/>
      <c r="K7" s="25"/>
    </row>
    <row r="8" spans="1:11" ht="15">
      <c r="A8" s="2">
        <v>7</v>
      </c>
      <c r="B8" s="12" t="s">
        <v>80</v>
      </c>
      <c r="C8" s="20">
        <v>7</v>
      </c>
      <c r="D8" s="16">
        <v>8242.7000000000007</v>
      </c>
      <c r="E8"/>
      <c r="F8" s="14"/>
      <c r="G8" s="54"/>
      <c r="H8" s="35"/>
      <c r="I8" s="26"/>
      <c r="J8" s="24"/>
      <c r="K8" s="25"/>
    </row>
    <row r="9" spans="1:11" ht="15">
      <c r="A9" s="2">
        <v>8</v>
      </c>
      <c r="B9" s="12" t="s">
        <v>81</v>
      </c>
      <c r="C9" s="20">
        <v>8</v>
      </c>
      <c r="D9" s="16">
        <v>7234.6</v>
      </c>
      <c r="E9"/>
      <c r="F9" s="14"/>
      <c r="G9" s="54"/>
      <c r="H9" s="35"/>
      <c r="I9" s="26"/>
      <c r="J9" s="24"/>
      <c r="K9" s="25"/>
    </row>
    <row r="10" spans="1:11" ht="15">
      <c r="A10" s="2">
        <v>9</v>
      </c>
      <c r="B10" s="12" t="s">
        <v>82</v>
      </c>
      <c r="C10" s="20">
        <v>9</v>
      </c>
      <c r="D10" s="16">
        <v>5745.36</v>
      </c>
      <c r="E10"/>
      <c r="F10" s="14"/>
      <c r="G10" s="54"/>
      <c r="H10" s="35"/>
      <c r="I10" s="26"/>
      <c r="J10" s="24"/>
      <c r="K10" s="25"/>
    </row>
    <row r="11" spans="1:11" ht="15">
      <c r="A11" s="2">
        <v>10</v>
      </c>
      <c r="B11" s="12" t="s">
        <v>83</v>
      </c>
      <c r="C11" s="20">
        <v>10</v>
      </c>
      <c r="D11" s="16">
        <v>5755.42</v>
      </c>
      <c r="E11"/>
      <c r="F11" s="14"/>
      <c r="G11" s="54"/>
      <c r="H11" s="35"/>
      <c r="I11" s="26"/>
      <c r="J11" s="24"/>
      <c r="K11" s="25"/>
    </row>
    <row r="12" spans="1:11" ht="15">
      <c r="A12" s="2">
        <v>11</v>
      </c>
      <c r="B12" s="12" t="s">
        <v>84</v>
      </c>
      <c r="C12" s="20">
        <v>11</v>
      </c>
      <c r="D12" s="16">
        <v>5376.08</v>
      </c>
      <c r="E12"/>
      <c r="F12" s="14"/>
      <c r="G12" s="54"/>
      <c r="H12" s="35"/>
      <c r="I12" s="26"/>
      <c r="J12" s="24"/>
      <c r="K12" s="25"/>
    </row>
    <row r="13" spans="1:11" ht="15">
      <c r="A13" s="2">
        <v>12</v>
      </c>
      <c r="B13" s="12" t="s">
        <v>85</v>
      </c>
      <c r="C13" s="20">
        <v>12</v>
      </c>
      <c r="D13" s="16">
        <v>5736.67</v>
      </c>
      <c r="E13"/>
      <c r="F13" s="14"/>
      <c r="G13" s="54"/>
      <c r="H13" s="35"/>
      <c r="I13" s="26"/>
      <c r="J13" s="24"/>
      <c r="K13" s="25"/>
    </row>
    <row r="14" spans="1:11" ht="15">
      <c r="A14" s="2">
        <v>13</v>
      </c>
      <c r="B14" s="12" t="s">
        <v>86</v>
      </c>
      <c r="C14" s="20">
        <v>13</v>
      </c>
      <c r="D14" s="16">
        <v>5676.9</v>
      </c>
      <c r="E14"/>
      <c r="F14" s="14"/>
      <c r="G14" s="54"/>
      <c r="H14" s="26"/>
      <c r="I14" s="27"/>
      <c r="J14" s="24"/>
      <c r="K14" s="25"/>
    </row>
    <row r="15" spans="1:11" ht="15">
      <c r="A15" s="2">
        <v>14</v>
      </c>
      <c r="B15" s="12" t="s">
        <v>87</v>
      </c>
      <c r="C15" s="20">
        <v>14</v>
      </c>
      <c r="D15" s="16">
        <v>10517.5</v>
      </c>
      <c r="E15"/>
      <c r="F15" s="14"/>
      <c r="G15" s="54"/>
      <c r="H15" s="35"/>
      <c r="I15" s="26"/>
      <c r="J15" s="24"/>
      <c r="K15" s="25"/>
    </row>
    <row r="16" spans="1:11" ht="15">
      <c r="A16" s="2">
        <v>15</v>
      </c>
      <c r="B16" s="12" t="s">
        <v>88</v>
      </c>
      <c r="C16" s="20">
        <v>15</v>
      </c>
      <c r="D16" s="16">
        <v>6421.6</v>
      </c>
      <c r="E16"/>
      <c r="F16" s="14"/>
      <c r="G16" s="54"/>
      <c r="H16" s="35"/>
      <c r="I16" s="28"/>
      <c r="J16" s="24"/>
      <c r="K16" s="25"/>
    </row>
    <row r="17" spans="1:15" ht="15">
      <c r="A17" s="2">
        <v>16</v>
      </c>
      <c r="B17" s="12" t="s">
        <v>89</v>
      </c>
      <c r="C17" s="20">
        <v>16</v>
      </c>
      <c r="D17" s="16">
        <v>6225.33</v>
      </c>
      <c r="E17"/>
      <c r="F17" s="14"/>
      <c r="G17" s="54"/>
      <c r="H17" s="36"/>
      <c r="I17" s="29"/>
      <c r="J17" s="24"/>
      <c r="K17" s="25"/>
    </row>
    <row r="18" spans="1:15" ht="15">
      <c r="A18" s="2">
        <v>17</v>
      </c>
      <c r="B18" s="12" t="s">
        <v>90</v>
      </c>
      <c r="C18" s="20">
        <v>17</v>
      </c>
      <c r="D18" s="16">
        <v>3781.1</v>
      </c>
      <c r="E18"/>
      <c r="F18" s="14"/>
      <c r="G18" s="54"/>
      <c r="H18" s="36"/>
      <c r="I18" s="29"/>
      <c r="J18" s="24"/>
      <c r="K18" s="25"/>
    </row>
    <row r="19" spans="1:15" ht="15">
      <c r="A19" s="2">
        <v>18</v>
      </c>
      <c r="B19" s="12" t="s">
        <v>91</v>
      </c>
      <c r="C19" s="20">
        <v>18</v>
      </c>
      <c r="D19" s="16">
        <v>3641.11</v>
      </c>
      <c r="E19"/>
      <c r="F19" s="14"/>
      <c r="G19" s="54"/>
      <c r="H19" s="36"/>
      <c r="I19" s="29"/>
      <c r="J19" s="24"/>
      <c r="K19" s="30"/>
    </row>
    <row r="20" spans="1:15" ht="15">
      <c r="A20" s="2">
        <v>19</v>
      </c>
      <c r="B20" s="12" t="s">
        <v>92</v>
      </c>
      <c r="C20" s="20">
        <v>19</v>
      </c>
      <c r="D20" s="16">
        <v>5477.19</v>
      </c>
      <c r="E20"/>
      <c r="F20" s="14"/>
      <c r="G20" s="54"/>
      <c r="H20" s="37"/>
      <c r="I20" s="31"/>
      <c r="J20" s="32"/>
      <c r="K20" s="33"/>
    </row>
    <row r="21" spans="1:15" ht="15">
      <c r="A21" s="2">
        <v>20</v>
      </c>
      <c r="B21" s="12" t="s">
        <v>93</v>
      </c>
      <c r="C21" s="20">
        <v>20</v>
      </c>
      <c r="D21" s="16">
        <v>7276.2</v>
      </c>
      <c r="E21"/>
      <c r="F21" s="14"/>
      <c r="G21" s="54"/>
    </row>
    <row r="22" spans="1:15" ht="15">
      <c r="A22" s="2">
        <v>21</v>
      </c>
      <c r="B22" s="12" t="s">
        <v>94</v>
      </c>
      <c r="C22" s="20">
        <v>21</v>
      </c>
      <c r="D22" s="16">
        <v>11395.2</v>
      </c>
      <c r="E22"/>
      <c r="F22" s="14"/>
      <c r="G22" s="54"/>
    </row>
    <row r="23" spans="1:15" ht="15">
      <c r="A23" s="2">
        <v>22</v>
      </c>
      <c r="B23" s="12" t="s">
        <v>95</v>
      </c>
      <c r="C23" s="20">
        <v>22</v>
      </c>
      <c r="D23" s="16">
        <v>5370.99</v>
      </c>
      <c r="E23"/>
      <c r="F23" s="14"/>
      <c r="G23" s="54"/>
    </row>
    <row r="24" spans="1:15" ht="15">
      <c r="A24" s="2">
        <v>23</v>
      </c>
      <c r="B24" s="12" t="s">
        <v>96</v>
      </c>
      <c r="C24" s="20">
        <v>23</v>
      </c>
      <c r="D24" s="16">
        <v>5306.36</v>
      </c>
      <c r="E24"/>
      <c r="F24" s="14"/>
      <c r="G24" s="54"/>
    </row>
    <row r="25" spans="1:15" ht="15">
      <c r="A25" s="2">
        <v>24</v>
      </c>
      <c r="B25" s="12" t="s">
        <v>97</v>
      </c>
      <c r="C25" s="20">
        <v>24</v>
      </c>
      <c r="D25" s="16">
        <v>5284.1</v>
      </c>
      <c r="E25"/>
      <c r="F25" s="14"/>
      <c r="G25" s="54"/>
    </row>
    <row r="26" spans="1:15" ht="15">
      <c r="A26" s="2">
        <v>25</v>
      </c>
      <c r="B26" s="12" t="s">
        <v>98</v>
      </c>
      <c r="C26" s="20">
        <v>25</v>
      </c>
      <c r="D26" s="16">
        <v>4910.4399999999996</v>
      </c>
      <c r="E26"/>
      <c r="F26" s="14"/>
      <c r="G26" s="54">
        <f>I35*D19</f>
        <v>29313.192402324348</v>
      </c>
    </row>
    <row r="27" spans="1:15" ht="15">
      <c r="A27" s="2">
        <v>26</v>
      </c>
      <c r="B27" s="12" t="s">
        <v>99</v>
      </c>
      <c r="C27" s="20">
        <v>26</v>
      </c>
      <c r="D27" s="16">
        <v>4954.4399999999996</v>
      </c>
      <c r="E27"/>
      <c r="F27" s="14"/>
      <c r="G27" s="54"/>
    </row>
    <row r="28" spans="1:15" ht="15">
      <c r="A28" s="2">
        <v>27</v>
      </c>
      <c r="B28" s="12" t="s">
        <v>100</v>
      </c>
      <c r="C28" s="20">
        <v>27</v>
      </c>
      <c r="D28" s="16">
        <v>5196.72</v>
      </c>
      <c r="E28"/>
      <c r="F28" s="14"/>
      <c r="G28" s="54"/>
    </row>
    <row r="29" spans="1:15" ht="15">
      <c r="A29" s="2">
        <v>28</v>
      </c>
      <c r="B29" s="12" t="s">
        <v>101</v>
      </c>
      <c r="C29" s="20">
        <v>28</v>
      </c>
      <c r="D29" s="16">
        <v>5430.5</v>
      </c>
      <c r="E29"/>
      <c r="F29" s="14"/>
      <c r="G29" s="54"/>
    </row>
    <row r="30" spans="1:15">
      <c r="A30" s="2"/>
      <c r="B30" s="5" t="s">
        <v>47</v>
      </c>
      <c r="C30" s="21"/>
      <c r="D30" s="17">
        <f>SUM(D2:D29)</f>
        <v>167326.49</v>
      </c>
      <c r="E30">
        <f>SUM(E2:E29)</f>
        <v>0</v>
      </c>
      <c r="F30" s="14">
        <f>SUM(F2:F29)</f>
        <v>0</v>
      </c>
      <c r="G30" s="14">
        <f>SUM(G2:G29)</f>
        <v>29313.192402324348</v>
      </c>
    </row>
    <row r="31" spans="1:15" s="38" customFormat="1" ht="37.5">
      <c r="C31" s="39"/>
      <c r="E31" s="40"/>
      <c r="F31" s="41" t="s">
        <v>37</v>
      </c>
      <c r="G31" s="42" t="s">
        <v>54</v>
      </c>
      <c r="H31" s="43" t="s">
        <v>56</v>
      </c>
      <c r="I31" s="43" t="s">
        <v>57</v>
      </c>
      <c r="J31" s="44" t="s">
        <v>58</v>
      </c>
      <c r="M31" s="52"/>
    </row>
    <row r="32" spans="1:15" s="38" customFormat="1" ht="18.75">
      <c r="C32" s="39"/>
      <c r="E32" s="40"/>
      <c r="F32" s="45">
        <v>1</v>
      </c>
      <c r="G32" s="55" t="s">
        <v>41</v>
      </c>
      <c r="H32" s="46">
        <f>3627015-809678.89-928337</f>
        <v>1888999.1099999999</v>
      </c>
      <c r="I32" s="47">
        <f>H32/J32</f>
        <v>11.289300994719964</v>
      </c>
      <c r="J32" s="48">
        <v>167326.49</v>
      </c>
      <c r="K32" s="46"/>
      <c r="L32" s="41"/>
      <c r="M32" s="46"/>
      <c r="N32" s="41"/>
      <c r="O32" s="40" t="e">
        <f>#REF!+#REF!+#REF!+#REF!+#REF!+#REF!+#REF!+#REF!+#REF!+#REF!+#REF!+#REF!+#REF!+#REF!+#REF!+#REF!+#REF!+#REF!+#REF!+#REF!+#REF!+#REF!+#REF!+#REF!+'Садовая 9'!H66+#REF!+#REF!</f>
        <v>#REF!</v>
      </c>
    </row>
    <row r="33" spans="3:16" s="38" customFormat="1" ht="18.75">
      <c r="C33" s="39"/>
      <c r="E33" s="40"/>
      <c r="F33" s="45">
        <v>2</v>
      </c>
      <c r="G33" s="56" t="s">
        <v>67</v>
      </c>
      <c r="H33" s="58">
        <v>119000</v>
      </c>
      <c r="I33" s="47">
        <f>H33/J33</f>
        <v>0.71118446338054431</v>
      </c>
      <c r="J33" s="48">
        <v>167326.49</v>
      </c>
      <c r="K33" s="41"/>
      <c r="L33" s="57"/>
      <c r="M33" s="41"/>
      <c r="N33" s="57"/>
      <c r="O33" s="41"/>
      <c r="P33" s="57"/>
    </row>
    <row r="34" spans="3:16" s="38" customFormat="1" ht="18.75">
      <c r="C34" s="39"/>
      <c r="E34" s="40"/>
      <c r="F34" s="45">
        <v>3</v>
      </c>
      <c r="G34" s="41" t="s">
        <v>152</v>
      </c>
      <c r="H34" s="58">
        <f>137250+117024</f>
        <v>254274</v>
      </c>
      <c r="I34" s="47">
        <f>H34/J34</f>
        <v>1.5196278843833992</v>
      </c>
      <c r="J34" s="48">
        <v>167326.49</v>
      </c>
    </row>
    <row r="35" spans="3:16" s="38" customFormat="1" ht="18.75">
      <c r="C35" s="39"/>
      <c r="E35" s="40"/>
      <c r="F35" s="45">
        <v>4</v>
      </c>
      <c r="G35" s="55" t="s">
        <v>43</v>
      </c>
      <c r="H35" s="58">
        <v>1347081.96</v>
      </c>
      <c r="I35" s="47">
        <f>H35/J35</f>
        <v>8.0506198390942174</v>
      </c>
      <c r="J35" s="48">
        <v>167326.49</v>
      </c>
    </row>
    <row r="36" spans="3:16" s="38" customFormat="1" ht="18.75">
      <c r="C36" s="39"/>
      <c r="E36" s="40"/>
      <c r="F36" s="45">
        <v>5</v>
      </c>
      <c r="G36" s="55" t="s">
        <v>63</v>
      </c>
      <c r="H36" s="58">
        <v>240349.56</v>
      </c>
      <c r="I36" s="47">
        <f t="shared" ref="I36:I42" si="0">H36/J36</f>
        <v>1.4364106962382346</v>
      </c>
      <c r="J36" s="48">
        <v>167326.49</v>
      </c>
      <c r="K36" s="40" t="e">
        <f>#REF!+#REF!+#REF!+#REF!+#REF!+#REF!+#REF!+#REF!+#REF!+#REF!+#REF!+#REF!+#REF!+#REF!+#REF!+#REF!+#REF!+#REF!+#REF!+#REF!+#REF!+#REF!+#REF!+#REF!+#REF!+'Садовая 9'!H55+#REF!+#REF!</f>
        <v>#REF!</v>
      </c>
    </row>
    <row r="37" spans="3:16" s="38" customFormat="1" ht="18.75">
      <c r="C37" s="39"/>
      <c r="E37" s="40"/>
      <c r="F37" s="45">
        <v>6</v>
      </c>
      <c r="G37" s="55" t="s">
        <v>61</v>
      </c>
      <c r="H37" s="58">
        <v>2218290</v>
      </c>
      <c r="I37" s="47">
        <f t="shared" si="0"/>
        <v>13.257255321617038</v>
      </c>
      <c r="J37" s="48">
        <v>167326.49</v>
      </c>
    </row>
    <row r="38" spans="3:16" s="38" customFormat="1" ht="18.75">
      <c r="C38" s="39"/>
      <c r="E38" s="40"/>
      <c r="F38" s="45">
        <v>7</v>
      </c>
      <c r="G38" s="55" t="s">
        <v>153</v>
      </c>
      <c r="H38" s="58">
        <v>160272</v>
      </c>
      <c r="I38" s="47">
        <f>H38/J38</f>
        <v>0.95783996903299651</v>
      </c>
      <c r="J38" s="48">
        <v>167326.49</v>
      </c>
    </row>
    <row r="39" spans="3:16" s="38" customFormat="1" ht="18.75">
      <c r="C39" s="39"/>
      <c r="E39" s="40"/>
      <c r="F39" s="45">
        <v>8</v>
      </c>
      <c r="G39" s="55" t="s">
        <v>44</v>
      </c>
      <c r="H39" s="58">
        <v>2153396</v>
      </c>
      <c r="I39" s="47">
        <f>H39/J39</f>
        <v>12.869426711813533</v>
      </c>
      <c r="J39" s="48">
        <v>167326.49</v>
      </c>
    </row>
    <row r="40" spans="3:16" s="38" customFormat="1" ht="18.75">
      <c r="C40" s="39"/>
      <c r="E40" s="40"/>
      <c r="F40" s="45">
        <v>9</v>
      </c>
      <c r="G40" s="55" t="s">
        <v>68</v>
      </c>
      <c r="H40" s="60">
        <v>5163045</v>
      </c>
      <c r="I40" s="47">
        <f>H40/J40</f>
        <v>30.856112501971445</v>
      </c>
      <c r="J40" s="48">
        <v>167326.49</v>
      </c>
    </row>
    <row r="41" spans="3:16" s="38" customFormat="1" ht="18.75">
      <c r="C41" s="39"/>
      <c r="E41" s="40"/>
      <c r="F41" s="45">
        <v>10</v>
      </c>
      <c r="G41" s="55" t="s">
        <v>69</v>
      </c>
      <c r="H41" s="58">
        <f>5779554.64-5163045</f>
        <v>616509.63999999966</v>
      </c>
      <c r="I41" s="47">
        <f t="shared" si="0"/>
        <v>3.6844712394313639</v>
      </c>
      <c r="J41" s="48">
        <v>167326.49</v>
      </c>
    </row>
    <row r="42" spans="3:16" s="38" customFormat="1" ht="18.75">
      <c r="C42" s="39"/>
      <c r="E42" s="40"/>
      <c r="F42" s="45">
        <v>11</v>
      </c>
      <c r="G42" s="55" t="s">
        <v>62</v>
      </c>
      <c r="H42" s="58">
        <f>369448-144000+55459.83+22327.77-23345.77+35699.61+4537.1</f>
        <v>320126.53999999998</v>
      </c>
      <c r="I42" s="47">
        <f t="shared" si="0"/>
        <v>1.9131850551577338</v>
      </c>
      <c r="J42" s="48">
        <v>167326.49</v>
      </c>
    </row>
    <row r="43" spans="3:16" s="38" customFormat="1" ht="18.75">
      <c r="C43" s="39"/>
      <c r="E43" s="40"/>
      <c r="F43" s="45">
        <v>12</v>
      </c>
      <c r="G43" s="55" t="s">
        <v>71</v>
      </c>
      <c r="H43" s="58">
        <f>16986+29261.88+71696.24</f>
        <v>117944.12000000001</v>
      </c>
      <c r="I43" s="47">
        <f>H43/J43</f>
        <v>0.70487416547134896</v>
      </c>
      <c r="J43" s="48">
        <v>167326.49</v>
      </c>
      <c r="M43" s="40"/>
    </row>
    <row r="44" spans="3:16" s="38" customFormat="1" ht="18.75">
      <c r="C44" s="39"/>
      <c r="E44" s="40"/>
      <c r="F44" s="45">
        <v>13</v>
      </c>
      <c r="G44" s="55" t="s">
        <v>45</v>
      </c>
      <c r="H44" s="58">
        <v>13937886</v>
      </c>
      <c r="I44" s="47">
        <f>H44/J44</f>
        <v>83.297546013186562</v>
      </c>
      <c r="J44" s="48">
        <v>167326.49</v>
      </c>
    </row>
    <row r="45" spans="3:16" s="38" customFormat="1" ht="18.75">
      <c r="C45" s="39"/>
      <c r="E45" s="40"/>
      <c r="F45" s="45">
        <v>14</v>
      </c>
      <c r="G45" s="55" t="s">
        <v>59</v>
      </c>
      <c r="H45" s="58">
        <f>H44*20.2%</f>
        <v>2815452.9719999996</v>
      </c>
      <c r="I45" s="47">
        <f>H45/J45</f>
        <v>16.826104294663683</v>
      </c>
      <c r="J45" s="48">
        <v>167326.49</v>
      </c>
    </row>
    <row r="46" spans="3:16" s="38" customFormat="1" ht="18.75">
      <c r="C46" s="39"/>
      <c r="E46" s="40"/>
      <c r="F46" s="45">
        <v>15</v>
      </c>
      <c r="G46" s="55" t="s">
        <v>60</v>
      </c>
      <c r="H46" s="58">
        <f>414582+4255.8</f>
        <v>418837.8</v>
      </c>
      <c r="I46" s="47">
        <f>H46/J46</f>
        <v>2.5031171095503169</v>
      </c>
      <c r="J46" s="48">
        <v>167326.49</v>
      </c>
    </row>
    <row r="47" spans="3:16" s="38" customFormat="1" ht="18.75">
      <c r="C47" s="39"/>
      <c r="E47" s="40"/>
      <c r="F47" s="45">
        <v>16</v>
      </c>
      <c r="G47" s="56" t="s">
        <v>46</v>
      </c>
      <c r="H47" s="59">
        <f>240000+19900+400+113601+100050.6</f>
        <v>473951.6</v>
      </c>
      <c r="I47" s="47">
        <f>H47/J47</f>
        <v>2.8324959186079863</v>
      </c>
      <c r="J47" s="48">
        <v>167326.49</v>
      </c>
    </row>
    <row r="48" spans="3:16" s="38" customFormat="1" ht="18.75">
      <c r="C48" s="39"/>
      <c r="E48" s="40"/>
    </row>
    <row r="49" spans="3:13" s="38" customFormat="1" ht="18.75">
      <c r="C49" s="39"/>
      <c r="E49" s="40"/>
      <c r="G49" s="42" t="s">
        <v>55</v>
      </c>
      <c r="H49" s="49">
        <f>SUM(H32:H48)</f>
        <v>32245416.302000001</v>
      </c>
      <c r="I49" s="50">
        <f>SUM(I32:I48)</f>
        <v>192.70957217832034</v>
      </c>
      <c r="J49" s="44"/>
    </row>
    <row r="50" spans="3:13" s="38" customFormat="1" ht="18.75">
      <c r="C50" s="39"/>
      <c r="E50" s="40"/>
    </row>
    <row r="51" spans="3:13">
      <c r="G51" s="1" t="s">
        <v>10</v>
      </c>
    </row>
    <row r="54" spans="3:13">
      <c r="G54" s="51"/>
      <c r="H54" s="51"/>
      <c r="I54" s="51"/>
      <c r="J54" s="51"/>
      <c r="K54" s="51"/>
      <c r="L54" s="51"/>
      <c r="M54" s="51"/>
    </row>
    <row r="55" spans="3:13">
      <c r="G55" s="51"/>
      <c r="H55" s="51"/>
      <c r="I55" s="51"/>
      <c r="J55" s="51"/>
      <c r="K55" s="51"/>
      <c r="L55" s="51"/>
      <c r="M55" s="51"/>
    </row>
    <row r="56" spans="3:13">
      <c r="G56" s="51"/>
      <c r="H56" s="51"/>
      <c r="I56" s="51"/>
      <c r="J56" s="51"/>
      <c r="K56" s="51"/>
      <c r="L56" s="51"/>
      <c r="M56" s="51"/>
    </row>
    <row r="57" spans="3:13">
      <c r="G57" s="51"/>
      <c r="H57" s="51"/>
      <c r="I57" s="51"/>
      <c r="J57" s="51"/>
      <c r="K57" s="51"/>
      <c r="L57" s="51"/>
      <c r="M57" s="51"/>
    </row>
    <row r="58" spans="3:13">
      <c r="G58" s="51"/>
      <c r="H58" s="51"/>
      <c r="I58" s="51"/>
      <c r="J58" s="51"/>
      <c r="K58" s="51"/>
      <c r="L58" s="51"/>
      <c r="M58" s="51"/>
    </row>
    <row r="59" spans="3:13">
      <c r="G59" s="51"/>
      <c r="H59" s="51"/>
      <c r="I59" s="51"/>
      <c r="J59" s="51"/>
      <c r="K59" s="51"/>
      <c r="L59" s="51"/>
      <c r="M59" s="51"/>
    </row>
    <row r="60" spans="3:13">
      <c r="G60" s="51"/>
      <c r="H60" s="51"/>
      <c r="I60" s="51"/>
      <c r="J60" s="51"/>
      <c r="K60" s="51"/>
      <c r="L60" s="51"/>
      <c r="M60" s="51"/>
    </row>
    <row r="61" spans="3:13">
      <c r="G61" s="51"/>
      <c r="H61" s="51"/>
      <c r="I61" s="51"/>
      <c r="J61" s="51"/>
      <c r="K61" s="51"/>
      <c r="L61" s="51"/>
      <c r="M61" s="51"/>
    </row>
    <row r="62" spans="3:13">
      <c r="G62" s="51"/>
      <c r="H62" s="51"/>
      <c r="I62" s="51"/>
      <c r="J62" s="51"/>
      <c r="K62" s="51"/>
      <c r="L62" s="51"/>
      <c r="M62" s="51"/>
    </row>
    <row r="63" spans="3:13">
      <c r="G63" s="51"/>
      <c r="H63" s="51"/>
      <c r="I63" s="51"/>
      <c r="J63" s="51"/>
      <c r="K63" s="51"/>
      <c r="L63" s="51"/>
      <c r="M63" s="51"/>
    </row>
    <row r="64" spans="3:13">
      <c r="G64" s="51"/>
      <c r="H64" s="51"/>
      <c r="I64" s="51"/>
      <c r="J64" s="51"/>
      <c r="K64" s="51"/>
      <c r="L64" s="51"/>
      <c r="M64" s="51"/>
    </row>
    <row r="65" spans="7:18"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</row>
    <row r="67" spans="7:18"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</row>
  </sheetData>
  <sheetProtection password="CC5F" sheet="1" objects="1" scenarios="1" selectLockedCells="1" selectUnlockedCells="1"/>
  <mergeCells count="1">
    <mergeCell ref="G65:R65"/>
  </mergeCells>
  <phoneticPr fontId="11" type="noConversion"/>
  <pageMargins left="0.75" right="0.75" top="1" bottom="1" header="0.5" footer="0.5"/>
  <pageSetup paperSize="9" scale="82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24"/>
  </sheetPr>
  <dimension ref="A1:J46"/>
  <sheetViews>
    <sheetView topLeftCell="A47" zoomScale="110" zoomScaleNormal="110" workbookViewId="0">
      <selection activeCell="A48" sqref="A48"/>
    </sheetView>
  </sheetViews>
  <sheetFormatPr defaultRowHeight="12.75"/>
  <cols>
    <col min="1" max="1" width="4.28515625" customWidth="1"/>
    <col min="2" max="2" width="17.28515625" customWidth="1"/>
    <col min="3" max="3" width="10" style="18" customWidth="1"/>
    <col min="4" max="4" width="13.85546875" customWidth="1"/>
    <col min="5" max="5" width="12.28515625" customWidth="1"/>
    <col min="7" max="7" width="15.5703125" customWidth="1"/>
    <col min="8" max="8" width="11.5703125" customWidth="1"/>
    <col min="9" max="9" width="10" customWidth="1"/>
  </cols>
  <sheetData>
    <row r="1" spans="1:10" ht="27.75" customHeight="1">
      <c r="F1" s="2" t="s">
        <v>37</v>
      </c>
      <c r="G1" s="4" t="s">
        <v>54</v>
      </c>
      <c r="H1" s="3" t="s">
        <v>56</v>
      </c>
      <c r="I1" s="3" t="s">
        <v>57</v>
      </c>
      <c r="J1" s="6" t="s">
        <v>58</v>
      </c>
    </row>
    <row r="2" spans="1:10" ht="15">
      <c r="A2" s="2">
        <v>1</v>
      </c>
      <c r="B2" s="12" t="s">
        <v>91</v>
      </c>
      <c r="C2" s="16">
        <v>3641.1</v>
      </c>
      <c r="F2" s="9">
        <v>1</v>
      </c>
      <c r="G2" s="7" t="s">
        <v>70</v>
      </c>
      <c r="H2" s="2">
        <v>0</v>
      </c>
      <c r="I2" s="8">
        <f>H2/J2</f>
        <v>0</v>
      </c>
      <c r="J2" s="53">
        <v>8551.5400000000009</v>
      </c>
    </row>
    <row r="3" spans="1:10" ht="15">
      <c r="A3" s="2">
        <v>2</v>
      </c>
      <c r="B3" s="12" t="s">
        <v>98</v>
      </c>
      <c r="C3" s="16">
        <v>4910.4399999999996</v>
      </c>
    </row>
    <row r="4" spans="1:10">
      <c r="C4" s="18">
        <f>SUM(C2:C3)</f>
        <v>8551.5399999999991</v>
      </c>
    </row>
    <row r="13" spans="1:10" ht="25.5">
      <c r="B13" s="12" t="s">
        <v>88</v>
      </c>
      <c r="C13" s="16">
        <v>6418.4</v>
      </c>
      <c r="D13" s="14">
        <f>I14*C13</f>
        <v>152894.66278462586</v>
      </c>
      <c r="E13" s="14">
        <f>I15*C13</f>
        <v>30884.721882494421</v>
      </c>
      <c r="F13" s="2" t="s">
        <v>37</v>
      </c>
      <c r="G13" s="4" t="s">
        <v>54</v>
      </c>
      <c r="H13" s="3" t="s">
        <v>56</v>
      </c>
      <c r="I13" s="3" t="s">
        <v>57</v>
      </c>
      <c r="J13" s="6" t="s">
        <v>58</v>
      </c>
    </row>
    <row r="14" spans="1:10" ht="15">
      <c r="B14" s="12" t="s">
        <v>89</v>
      </c>
      <c r="C14" s="16">
        <v>6220.97</v>
      </c>
      <c r="D14" s="14">
        <f>I14*C14</f>
        <v>148191.62257622991</v>
      </c>
      <c r="E14" s="14">
        <f>I15*C14</f>
        <v>29934.70776039844</v>
      </c>
      <c r="F14" s="9">
        <v>1</v>
      </c>
      <c r="G14" s="7" t="s">
        <v>110</v>
      </c>
      <c r="H14" s="2">
        <v>301087</v>
      </c>
      <c r="I14" s="8">
        <f>H14/J14</f>
        <v>23.82130480877257</v>
      </c>
      <c r="J14" s="10">
        <v>12639.4</v>
      </c>
    </row>
    <row r="15" spans="1:10">
      <c r="C15" s="18">
        <f>SUM(C13:C14)</f>
        <v>12639.369999999999</v>
      </c>
      <c r="G15" t="s">
        <v>111</v>
      </c>
      <c r="H15">
        <f>H14*0.202</f>
        <v>60819.574000000001</v>
      </c>
      <c r="I15" s="8">
        <f>H15/J15</f>
        <v>4.811903571372059</v>
      </c>
      <c r="J15" s="10">
        <v>12639.4</v>
      </c>
    </row>
    <row r="18" spans="2:5" ht="14.45" customHeight="1">
      <c r="B18" s="11" t="s">
        <v>74</v>
      </c>
      <c r="C18" s="16">
        <v>9505.68</v>
      </c>
      <c r="D18" s="13">
        <f>C18*14.43*12</f>
        <v>1646003.5488</v>
      </c>
      <c r="E18" s="13">
        <f>C18*1.42*12</f>
        <v>161976.78719999999</v>
      </c>
    </row>
    <row r="19" spans="2:5" ht="14.45" customHeight="1">
      <c r="B19" s="11" t="s">
        <v>75</v>
      </c>
      <c r="C19" s="16">
        <v>2188.1</v>
      </c>
      <c r="D19" s="13">
        <f>C19*14.43*12</f>
        <v>378891.39600000001</v>
      </c>
      <c r="E19" s="13">
        <f>C19*1.42*12</f>
        <v>37285.224000000002</v>
      </c>
    </row>
    <row r="20" spans="2:5" ht="14.45" customHeight="1">
      <c r="B20" s="12" t="s">
        <v>76</v>
      </c>
      <c r="C20" s="16">
        <v>7702.4</v>
      </c>
      <c r="D20" s="13">
        <f>C20*14.43*12</f>
        <v>1333747.584</v>
      </c>
      <c r="E20" s="13">
        <f>C20*1.42*12</f>
        <v>131248.89600000001</v>
      </c>
    </row>
    <row r="21" spans="2:5" ht="14.45" customHeight="1">
      <c r="B21" s="12" t="s">
        <v>77</v>
      </c>
      <c r="C21" s="16">
        <v>5475.6</v>
      </c>
      <c r="D21" s="13">
        <f>C21*14.43*12</f>
        <v>948154.89600000018</v>
      </c>
      <c r="E21" s="13">
        <f>C21*1.42*12</f>
        <v>93304.224000000002</v>
      </c>
    </row>
    <row r="22" spans="2:5" ht="14.45" customHeight="1">
      <c r="B22" s="12" t="s">
        <v>78</v>
      </c>
      <c r="C22" s="16">
        <v>3843.5</v>
      </c>
      <c r="D22" s="13">
        <f>C22*9.33*12</f>
        <v>430318.26</v>
      </c>
      <c r="E22" s="13">
        <f>C22*1.01*12</f>
        <v>46583.22</v>
      </c>
    </row>
    <row r="23" spans="2:5" ht="14.45" customHeight="1">
      <c r="B23" s="12" t="s">
        <v>79</v>
      </c>
      <c r="C23" s="16">
        <v>3638.5</v>
      </c>
      <c r="D23" s="13">
        <f>C23*14.43*12</f>
        <v>630042.66</v>
      </c>
      <c r="E23" s="13">
        <f>C23*1.42*12</f>
        <v>62000.04</v>
      </c>
    </row>
    <row r="24" spans="2:5" ht="14.45" customHeight="1">
      <c r="B24" s="12" t="s">
        <v>80</v>
      </c>
      <c r="C24" s="16">
        <v>8242.7999999999993</v>
      </c>
      <c r="D24" s="13">
        <f>C24*14.43*12</f>
        <v>1427323.2479999999</v>
      </c>
      <c r="E24" s="13">
        <f>C24*1.42*12</f>
        <v>140457.31199999998</v>
      </c>
    </row>
    <row r="25" spans="2:5" ht="14.45" customHeight="1">
      <c r="B25" s="12" t="s">
        <v>81</v>
      </c>
      <c r="C25" s="16">
        <v>7234.2</v>
      </c>
      <c r="D25" s="13">
        <f>C25*14.43*12</f>
        <v>1252674.0719999999</v>
      </c>
      <c r="E25" s="13">
        <f>C25*1.42*12</f>
        <v>123270.76799999998</v>
      </c>
    </row>
    <row r="26" spans="2:5" ht="14.45" customHeight="1">
      <c r="B26" s="12" t="s">
        <v>82</v>
      </c>
      <c r="C26" s="16">
        <v>5745.16</v>
      </c>
      <c r="D26" s="13">
        <f>C26*14.43*12</f>
        <v>994831.90559999994</v>
      </c>
      <c r="E26" s="13">
        <f>C26*1.42*12</f>
        <v>97897.526399999988</v>
      </c>
    </row>
    <row r="27" spans="2:5" ht="14.45" customHeight="1">
      <c r="B27" s="12" t="s">
        <v>83</v>
      </c>
      <c r="C27" s="16">
        <v>5755.42</v>
      </c>
      <c r="D27" s="13">
        <f>C27*14.43*12</f>
        <v>996608.52720000013</v>
      </c>
      <c r="E27" s="13">
        <f>C27*1.42*12</f>
        <v>98072.356799999994</v>
      </c>
    </row>
    <row r="28" spans="2:5" ht="14.45" customHeight="1">
      <c r="B28" s="12" t="s">
        <v>84</v>
      </c>
      <c r="C28" s="16">
        <v>5376.01</v>
      </c>
      <c r="D28" s="13">
        <f>C28*12.25*12</f>
        <v>790273.47</v>
      </c>
      <c r="E28" s="13">
        <f>C28*1.15*12</f>
        <v>74188.937999999995</v>
      </c>
    </row>
    <row r="29" spans="2:5" ht="14.45" customHeight="1">
      <c r="B29" s="12" t="s">
        <v>85</v>
      </c>
      <c r="C29" s="16">
        <v>5735.67</v>
      </c>
      <c r="D29" s="13">
        <f>C29*14.43*12</f>
        <v>993188.61719999998</v>
      </c>
      <c r="E29" s="13">
        <f>C29*1.42*12</f>
        <v>97735.816800000001</v>
      </c>
    </row>
    <row r="30" spans="2:5" ht="14.45" customHeight="1">
      <c r="B30" s="12" t="s">
        <v>86</v>
      </c>
      <c r="C30" s="16">
        <v>5729.8</v>
      </c>
      <c r="D30" s="13">
        <f>C30*14.43*12</f>
        <v>992172.16799999995</v>
      </c>
      <c r="E30" s="13">
        <f>C30*1.42*12</f>
        <v>97635.792000000001</v>
      </c>
    </row>
    <row r="31" spans="2:5" ht="14.45" customHeight="1">
      <c r="B31" s="12" t="s">
        <v>87</v>
      </c>
      <c r="C31" s="16">
        <v>10517.9</v>
      </c>
      <c r="D31" s="13">
        <f>C31*14.43*12</f>
        <v>1821279.5639999998</v>
      </c>
      <c r="E31" s="13">
        <f>C31*1.42*12</f>
        <v>179225.01599999997</v>
      </c>
    </row>
    <row r="32" spans="2:5" ht="14.45" customHeight="1">
      <c r="B32" s="12" t="s">
        <v>88</v>
      </c>
      <c r="C32" s="16">
        <v>6418.4</v>
      </c>
      <c r="D32" s="13">
        <f>C32*16.86*12</f>
        <v>1298570.6879999998</v>
      </c>
      <c r="E32" s="13">
        <f>C32*1.75*12</f>
        <v>134786.4</v>
      </c>
    </row>
    <row r="33" spans="2:5" ht="14.45" customHeight="1">
      <c r="B33" s="12" t="s">
        <v>89</v>
      </c>
      <c r="C33" s="16">
        <v>6220.97</v>
      </c>
      <c r="D33" s="13">
        <f>C33*16.86*12</f>
        <v>1258626.6503999999</v>
      </c>
      <c r="E33" s="13">
        <f>C33*1.75*12</f>
        <v>130640.37</v>
      </c>
    </row>
    <row r="34" spans="2:5" ht="14.45" customHeight="1">
      <c r="B34" s="12" t="s">
        <v>90</v>
      </c>
      <c r="C34" s="16">
        <v>3781.1</v>
      </c>
      <c r="D34" s="13">
        <f>C34*14.43*12</f>
        <v>654735.27600000007</v>
      </c>
      <c r="E34" s="13">
        <f>C34*1.42*12</f>
        <v>64429.943999999989</v>
      </c>
    </row>
    <row r="35" spans="2:5" ht="14.45" customHeight="1">
      <c r="B35" s="12" t="s">
        <v>91</v>
      </c>
      <c r="C35" s="16">
        <v>3639.3</v>
      </c>
      <c r="D35" s="13">
        <f>C35*12.25*12</f>
        <v>534977.10000000009</v>
      </c>
      <c r="E35" s="13">
        <f>C35*1.15*12</f>
        <v>50222.34</v>
      </c>
    </row>
    <row r="36" spans="2:5" ht="14.45" customHeight="1">
      <c r="B36" s="12" t="s">
        <v>92</v>
      </c>
      <c r="C36" s="16">
        <v>5477.19</v>
      </c>
      <c r="D36" s="13">
        <f>C36*14.43*12</f>
        <v>948430.22039999999</v>
      </c>
      <c r="E36" s="13">
        <f>C36*1.42*12</f>
        <v>93331.317599999995</v>
      </c>
    </row>
    <row r="37" spans="2:5" ht="14.45" customHeight="1">
      <c r="B37" s="12" t="s">
        <v>93</v>
      </c>
      <c r="C37" s="16">
        <v>7282.2</v>
      </c>
      <c r="D37" s="13">
        <f t="shared" ref="D37:D44" si="0">C37*14.43*12</f>
        <v>1260985.7519999999</v>
      </c>
      <c r="E37" s="13">
        <f t="shared" ref="E37:E45" si="1">C37*1.42*12</f>
        <v>124088.68799999998</v>
      </c>
    </row>
    <row r="38" spans="2:5" ht="14.45" customHeight="1">
      <c r="B38" s="12" t="s">
        <v>94</v>
      </c>
      <c r="C38" s="16">
        <v>11394.7</v>
      </c>
      <c r="D38" s="13">
        <f t="shared" si="0"/>
        <v>1973106.2520000001</v>
      </c>
      <c r="E38" s="13">
        <f t="shared" si="1"/>
        <v>194165.68799999999</v>
      </c>
    </row>
    <row r="39" spans="2:5" ht="14.45" customHeight="1">
      <c r="B39" s="12" t="s">
        <v>95</v>
      </c>
      <c r="C39" s="16">
        <v>5335.74</v>
      </c>
      <c r="D39" s="13">
        <f t="shared" si="0"/>
        <v>923936.73839999991</v>
      </c>
      <c r="E39" s="13">
        <f t="shared" si="1"/>
        <v>90921.00959999999</v>
      </c>
    </row>
    <row r="40" spans="2:5" ht="14.45" customHeight="1">
      <c r="B40" s="12" t="s">
        <v>96</v>
      </c>
      <c r="C40" s="16">
        <v>5263.89</v>
      </c>
      <c r="D40" s="13">
        <f t="shared" si="0"/>
        <v>911495.19240000006</v>
      </c>
      <c r="E40" s="13">
        <f t="shared" si="1"/>
        <v>89696.685599999997</v>
      </c>
    </row>
    <row r="41" spans="2:5" ht="14.45" customHeight="1">
      <c r="B41" s="12" t="s">
        <v>97</v>
      </c>
      <c r="C41" s="16">
        <v>5258.32</v>
      </c>
      <c r="D41" s="13">
        <f t="shared" si="0"/>
        <v>910530.6912</v>
      </c>
      <c r="E41" s="13">
        <f t="shared" si="1"/>
        <v>89601.772799999992</v>
      </c>
    </row>
    <row r="42" spans="2:5" ht="14.45" customHeight="1">
      <c r="B42" s="12" t="s">
        <v>98</v>
      </c>
      <c r="C42" s="16">
        <v>4910.4399999999996</v>
      </c>
      <c r="D42" s="13">
        <f t="shared" si="0"/>
        <v>850291.79040000006</v>
      </c>
      <c r="E42" s="13">
        <f t="shared" si="1"/>
        <v>83673.897599999997</v>
      </c>
    </row>
    <row r="43" spans="2:5" ht="14.45" customHeight="1">
      <c r="B43" s="12" t="s">
        <v>99</v>
      </c>
      <c r="C43" s="16">
        <v>4934.1400000000003</v>
      </c>
      <c r="D43" s="13">
        <f t="shared" si="0"/>
        <v>854395.68240000005</v>
      </c>
      <c r="E43" s="13">
        <f t="shared" si="1"/>
        <v>84077.745599999995</v>
      </c>
    </row>
    <row r="44" spans="2:5" ht="14.45" customHeight="1">
      <c r="B44" s="12" t="s">
        <v>100</v>
      </c>
      <c r="C44" s="16">
        <v>5196.75</v>
      </c>
      <c r="D44" s="13">
        <f t="shared" si="0"/>
        <v>899869.23</v>
      </c>
      <c r="E44" s="13">
        <f t="shared" si="1"/>
        <v>88552.62</v>
      </c>
    </row>
    <row r="45" spans="2:5" ht="14.45" customHeight="1">
      <c r="B45" s="12" t="s">
        <v>101</v>
      </c>
      <c r="C45" s="16">
        <v>5407.2</v>
      </c>
      <c r="D45" s="13">
        <f>C45*14.43*12</f>
        <v>936310.75199999986</v>
      </c>
      <c r="E45" s="13">
        <f t="shared" si="1"/>
        <v>92138.687999999995</v>
      </c>
    </row>
    <row r="46" spans="2:5">
      <c r="C46" s="18">
        <f>SUM(C18:C45)</f>
        <v>167211.08000000005</v>
      </c>
    </row>
  </sheetData>
  <sheetProtection password="CC5F" sheet="1" objects="1" scenarios="1" selectLockedCells="1" selectUnlockedCells="1"/>
  <phoneticPr fontId="1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02"/>
  <sheetViews>
    <sheetView tabSelected="1" view="pageBreakPreview" zoomScaleSheetLayoutView="100" workbookViewId="0">
      <selection sqref="A1:H1"/>
    </sheetView>
  </sheetViews>
  <sheetFormatPr defaultRowHeight="12.75"/>
  <cols>
    <col min="1" max="1" width="13" style="138" customWidth="1"/>
    <col min="2" max="2" width="11.85546875" style="138" customWidth="1"/>
    <col min="3" max="3" width="14.28515625" style="138" customWidth="1"/>
    <col min="4" max="4" width="13.7109375" style="138" customWidth="1"/>
    <col min="5" max="5" width="16" style="138" customWidth="1"/>
    <col min="6" max="6" width="14" style="138" customWidth="1"/>
    <col min="7" max="7" width="17.140625" style="138" customWidth="1"/>
    <col min="8" max="8" width="15.42578125" style="138" customWidth="1"/>
    <col min="9" max="9" width="12.85546875" style="138" customWidth="1"/>
    <col min="10" max="10" width="3.5703125" style="138" customWidth="1"/>
    <col min="11" max="11" width="9.5703125" style="138" bestFit="1" customWidth="1"/>
    <col min="12" max="12" width="9.140625" style="138"/>
    <col min="13" max="13" width="0.5703125" style="138" customWidth="1"/>
    <col min="14" max="15" width="9.140625" style="138"/>
    <col min="16" max="16" width="1.42578125" style="138" customWidth="1"/>
    <col min="17" max="16384" width="9.140625" style="138"/>
  </cols>
  <sheetData>
    <row r="1" spans="1:16" ht="18">
      <c r="A1" s="156" t="s">
        <v>135</v>
      </c>
      <c r="B1" s="156"/>
      <c r="C1" s="156"/>
      <c r="D1" s="156"/>
      <c r="E1" s="156"/>
      <c r="F1" s="156"/>
      <c r="G1" s="156"/>
      <c r="H1" s="156"/>
      <c r="I1" s="62"/>
      <c r="J1" s="62"/>
      <c r="K1" s="62"/>
      <c r="L1" s="62"/>
      <c r="M1" s="62"/>
      <c r="N1" s="62"/>
      <c r="O1" s="62"/>
      <c r="P1" s="62"/>
    </row>
    <row r="2" spans="1:16" ht="18">
      <c r="A2" s="156" t="s">
        <v>11</v>
      </c>
      <c r="B2" s="156"/>
      <c r="C2" s="156"/>
      <c r="D2" s="156"/>
      <c r="E2" s="156"/>
      <c r="F2" s="156"/>
      <c r="G2" s="156"/>
      <c r="H2" s="156"/>
      <c r="I2" s="62"/>
      <c r="J2" s="62"/>
      <c r="K2" s="62"/>
      <c r="L2" s="62"/>
      <c r="M2" s="62"/>
      <c r="N2" s="62"/>
      <c r="O2" s="62"/>
      <c r="P2" s="62"/>
    </row>
    <row r="3" spans="1:16" ht="18">
      <c r="A3" s="157" t="s">
        <v>26</v>
      </c>
      <c r="B3" s="157"/>
      <c r="C3" s="157"/>
      <c r="D3" s="157"/>
      <c r="E3" s="157"/>
      <c r="F3" s="157"/>
      <c r="G3" s="157"/>
      <c r="H3" s="157"/>
      <c r="I3" s="63"/>
      <c r="J3" s="63"/>
      <c r="K3" s="63"/>
      <c r="L3" s="63"/>
      <c r="M3" s="63"/>
      <c r="N3" s="63"/>
      <c r="O3" s="63"/>
      <c r="P3" s="63"/>
    </row>
    <row r="4" spans="1:16" ht="18">
      <c r="A4" s="63"/>
      <c r="B4" s="63"/>
      <c r="C4" s="63"/>
      <c r="D4" s="63"/>
      <c r="E4" s="63"/>
      <c r="F4" s="63"/>
      <c r="G4" s="63"/>
      <c r="H4" s="63"/>
      <c r="I4" s="63"/>
      <c r="J4" s="63"/>
      <c r="K4" s="64"/>
      <c r="L4" s="64"/>
      <c r="M4" s="64"/>
      <c r="N4" s="64"/>
      <c r="O4" s="64"/>
      <c r="P4" s="64"/>
    </row>
    <row r="5" spans="1:16" s="67" customFormat="1" ht="14.25" customHeight="1">
      <c r="A5" s="65" t="s">
        <v>104</v>
      </c>
      <c r="B5" s="65"/>
      <c r="C5" s="65"/>
      <c r="D5" s="65"/>
      <c r="E5" s="168" t="s">
        <v>27</v>
      </c>
      <c r="F5" s="168"/>
      <c r="G5" s="168"/>
      <c r="H5" s="168"/>
      <c r="I5" s="66"/>
      <c r="J5" s="66"/>
    </row>
    <row r="6" spans="1:16" s="67" customFormat="1" ht="14.25">
      <c r="A6" s="65" t="s">
        <v>35</v>
      </c>
      <c r="B6" s="65"/>
      <c r="C6" s="65"/>
      <c r="D6" s="65"/>
      <c r="E6" s="168"/>
      <c r="F6" s="168"/>
      <c r="G6" s="168"/>
      <c r="H6" s="168"/>
      <c r="I6" s="66"/>
      <c r="J6" s="66"/>
    </row>
    <row r="7" spans="1:16" s="67" customFormat="1" ht="28.5" customHeight="1">
      <c r="A7" s="65" t="s">
        <v>6</v>
      </c>
      <c r="B7" s="65"/>
      <c r="C7" s="65"/>
      <c r="D7" s="65"/>
      <c r="E7" s="168"/>
      <c r="F7" s="168"/>
      <c r="G7" s="168"/>
      <c r="H7" s="168"/>
      <c r="I7" s="66"/>
      <c r="J7" s="66"/>
    </row>
    <row r="8" spans="1:16" s="67" customFormat="1" ht="14.25">
      <c r="A8" s="65" t="s">
        <v>14</v>
      </c>
      <c r="B8" s="65"/>
      <c r="C8" s="65"/>
      <c r="D8" s="65"/>
      <c r="E8" s="66"/>
      <c r="F8" s="66"/>
      <c r="G8" s="66"/>
      <c r="H8" s="66"/>
      <c r="I8" s="68"/>
      <c r="J8" s="68"/>
    </row>
    <row r="9" spans="1:16" s="67" customFormat="1" ht="14.25">
      <c r="A9" s="65" t="s">
        <v>36</v>
      </c>
      <c r="B9" s="65"/>
      <c r="C9" s="65"/>
      <c r="D9" s="65"/>
      <c r="E9" s="68" t="s">
        <v>112</v>
      </c>
      <c r="F9" s="66"/>
      <c r="G9" s="66"/>
      <c r="H9" s="66"/>
      <c r="I9" s="66"/>
      <c r="J9" s="66"/>
    </row>
    <row r="10" spans="1:16" s="67" customFormat="1" ht="14.25">
      <c r="A10" s="65" t="s">
        <v>53</v>
      </c>
      <c r="B10" s="65"/>
      <c r="C10" s="65"/>
      <c r="D10" s="65"/>
      <c r="F10" s="68"/>
      <c r="G10" s="68"/>
      <c r="H10" s="68"/>
      <c r="I10" s="68"/>
      <c r="J10" s="68"/>
    </row>
    <row r="11" spans="1:16" s="67" customFormat="1" ht="14.25">
      <c r="A11" s="65" t="s">
        <v>105</v>
      </c>
      <c r="B11" s="65"/>
      <c r="C11" s="65"/>
      <c r="D11" s="65"/>
      <c r="E11" s="65" t="s">
        <v>113</v>
      </c>
      <c r="F11" s="65"/>
      <c r="G11" s="65" t="s">
        <v>28</v>
      </c>
      <c r="I11" s="65"/>
      <c r="J11" s="65"/>
    </row>
    <row r="12" spans="1:16" s="67" customFormat="1" ht="14.25">
      <c r="A12" s="65" t="s">
        <v>106</v>
      </c>
      <c r="B12" s="65"/>
      <c r="C12" s="65"/>
      <c r="D12" s="65"/>
      <c r="E12" s="65" t="s">
        <v>114</v>
      </c>
      <c r="F12" s="65"/>
      <c r="G12" s="65" t="s">
        <v>141</v>
      </c>
      <c r="I12" s="65"/>
      <c r="J12" s="65"/>
    </row>
    <row r="13" spans="1:16" s="67" customFormat="1" ht="14.25">
      <c r="A13" s="65" t="s">
        <v>107</v>
      </c>
      <c r="B13" s="65"/>
      <c r="C13" s="65"/>
      <c r="D13" s="65"/>
      <c r="E13" s="65" t="s">
        <v>115</v>
      </c>
      <c r="F13" s="65"/>
      <c r="G13" s="65" t="s">
        <v>12</v>
      </c>
      <c r="I13" s="65"/>
      <c r="J13" s="65"/>
    </row>
    <row r="14" spans="1:16" s="67" customFormat="1" ht="14.25">
      <c r="A14" s="65" t="s">
        <v>108</v>
      </c>
      <c r="B14" s="65"/>
      <c r="C14" s="65"/>
      <c r="D14" s="65"/>
      <c r="E14" s="65" t="s">
        <v>116</v>
      </c>
      <c r="F14" s="65"/>
      <c r="G14" s="65" t="s">
        <v>117</v>
      </c>
      <c r="I14" s="65"/>
      <c r="J14" s="65"/>
    </row>
    <row r="15" spans="1:16" s="67" customFormat="1" ht="14.25">
      <c r="A15" s="65" t="s">
        <v>109</v>
      </c>
      <c r="B15" s="65"/>
      <c r="C15" s="65"/>
      <c r="D15" s="65"/>
      <c r="E15" s="65" t="s">
        <v>118</v>
      </c>
      <c r="F15" s="65"/>
      <c r="G15" s="65" t="s">
        <v>29</v>
      </c>
      <c r="I15" s="65"/>
      <c r="J15" s="65"/>
    </row>
    <row r="16" spans="1:16" ht="18.75">
      <c r="A16" s="69"/>
      <c r="B16" s="69"/>
      <c r="C16" s="69"/>
      <c r="D16" s="69"/>
      <c r="E16" s="69"/>
      <c r="F16" s="70"/>
      <c r="G16" s="70"/>
      <c r="H16" s="70"/>
      <c r="I16" s="70"/>
      <c r="J16" s="70"/>
      <c r="K16" s="71"/>
      <c r="L16" s="71"/>
      <c r="M16" s="71"/>
      <c r="N16" s="71"/>
      <c r="O16" s="71"/>
      <c r="P16" s="71"/>
    </row>
    <row r="17" spans="1:16" ht="30" customHeight="1">
      <c r="A17" s="158" t="s">
        <v>151</v>
      </c>
      <c r="B17" s="158"/>
      <c r="C17" s="158"/>
      <c r="D17" s="158"/>
      <c r="E17" s="158"/>
      <c r="F17" s="158"/>
      <c r="G17" s="158"/>
      <c r="H17" s="158"/>
      <c r="I17" s="66"/>
      <c r="J17" s="66"/>
      <c r="K17" s="72"/>
      <c r="L17" s="72"/>
      <c r="M17" s="72"/>
      <c r="N17" s="72"/>
      <c r="O17" s="72"/>
      <c r="P17" s="72"/>
    </row>
    <row r="18" spans="1:16" ht="15.75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2"/>
      <c r="L18" s="72"/>
      <c r="M18" s="72"/>
      <c r="N18" s="72"/>
      <c r="O18" s="72"/>
      <c r="P18" s="72"/>
    </row>
    <row r="19" spans="1:16" ht="15.75">
      <c r="A19" s="167" t="s">
        <v>30</v>
      </c>
      <c r="B19" s="167"/>
      <c r="C19" s="167"/>
      <c r="D19" s="167"/>
      <c r="E19" s="167"/>
      <c r="F19" s="167"/>
      <c r="G19" s="167"/>
      <c r="H19" s="167"/>
      <c r="I19" s="74"/>
      <c r="J19" s="74"/>
      <c r="K19" s="74"/>
      <c r="L19" s="74"/>
      <c r="M19" s="74"/>
      <c r="N19" s="74"/>
      <c r="O19" s="74"/>
      <c r="P19" s="74"/>
    </row>
    <row r="20" spans="1:16" ht="15.75">
      <c r="A20" s="75"/>
      <c r="B20" s="169"/>
      <c r="C20" s="169"/>
      <c r="D20" s="169"/>
      <c r="E20" s="169"/>
      <c r="F20" s="169"/>
      <c r="G20" s="75"/>
      <c r="H20" s="76" t="s">
        <v>119</v>
      </c>
      <c r="I20" s="76"/>
      <c r="K20" s="72"/>
      <c r="M20" s="72"/>
      <c r="N20" s="72"/>
      <c r="O20" s="77"/>
    </row>
    <row r="21" spans="1:16" s="67" customFormat="1" ht="15" customHeight="1">
      <c r="A21" s="170" t="s">
        <v>120</v>
      </c>
      <c r="B21" s="171"/>
      <c r="C21" s="159" t="s">
        <v>143</v>
      </c>
      <c r="D21" s="159" t="s">
        <v>121</v>
      </c>
      <c r="E21" s="179" t="s">
        <v>3</v>
      </c>
      <c r="F21" s="170" t="s">
        <v>142</v>
      </c>
      <c r="G21" s="176" t="s">
        <v>122</v>
      </c>
      <c r="H21" s="182" t="s">
        <v>123</v>
      </c>
      <c r="I21" s="78"/>
    </row>
    <row r="22" spans="1:16" s="67" customFormat="1" ht="15" customHeight="1">
      <c r="A22" s="172"/>
      <c r="B22" s="173"/>
      <c r="C22" s="160"/>
      <c r="D22" s="160"/>
      <c r="E22" s="180"/>
      <c r="F22" s="172"/>
      <c r="G22" s="177"/>
      <c r="H22" s="182"/>
      <c r="I22" s="78"/>
    </row>
    <row r="23" spans="1:16" s="67" customFormat="1" ht="78.75" customHeight="1">
      <c r="A23" s="174"/>
      <c r="B23" s="175"/>
      <c r="C23" s="161"/>
      <c r="D23" s="161"/>
      <c r="E23" s="181"/>
      <c r="F23" s="174"/>
      <c r="G23" s="178"/>
      <c r="H23" s="182"/>
      <c r="I23" s="78"/>
    </row>
    <row r="24" spans="1:16" s="81" customFormat="1" ht="14.25">
      <c r="A24" s="164">
        <v>-531240</v>
      </c>
      <c r="B24" s="165"/>
      <c r="C24" s="139">
        <v>94530.42</v>
      </c>
      <c r="D24" s="140">
        <v>94273.45</v>
      </c>
      <c r="E24" s="140">
        <v>30705.599999999999</v>
      </c>
      <c r="F24" s="139">
        <f>C24-D24</f>
        <v>256.97000000000116</v>
      </c>
      <c r="G24" s="141">
        <v>223793</v>
      </c>
      <c r="H24" s="142">
        <f>A24+D24+E24-G24</f>
        <v>-630053.94999999995</v>
      </c>
      <c r="I24" s="79"/>
      <c r="J24" s="80"/>
    </row>
    <row r="25" spans="1:16" ht="15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2"/>
      <c r="L25" s="72"/>
      <c r="M25" s="72"/>
      <c r="N25" s="72"/>
      <c r="O25" s="72"/>
      <c r="P25" s="72"/>
    </row>
    <row r="26" spans="1:16" ht="14.25">
      <c r="A26" s="65" t="s">
        <v>13</v>
      </c>
      <c r="B26" s="65"/>
      <c r="C26" s="65"/>
      <c r="D26" s="65"/>
      <c r="E26" s="65"/>
      <c r="F26" s="65"/>
      <c r="G26" s="84"/>
      <c r="H26" s="84"/>
      <c r="I26" s="65"/>
      <c r="J26" s="65"/>
      <c r="K26" s="67"/>
      <c r="L26" s="67"/>
      <c r="M26" s="67"/>
      <c r="N26" s="67"/>
      <c r="O26" s="67"/>
      <c r="P26" s="67"/>
    </row>
    <row r="27" spans="1:16" ht="14.25">
      <c r="A27" s="65" t="s">
        <v>144</v>
      </c>
      <c r="B27" s="65"/>
      <c r="C27" s="65"/>
      <c r="D27" s="65"/>
      <c r="E27" s="65"/>
      <c r="F27" s="65"/>
      <c r="G27" s="84"/>
      <c r="H27" s="84"/>
      <c r="I27" s="65"/>
      <c r="J27" s="67"/>
      <c r="K27" s="67"/>
      <c r="L27" s="67"/>
      <c r="M27" s="67"/>
      <c r="N27" s="67"/>
      <c r="O27" s="67"/>
    </row>
    <row r="28" spans="1:16" ht="15" customHeight="1">
      <c r="A28" s="158" t="s">
        <v>138</v>
      </c>
      <c r="B28" s="158"/>
      <c r="C28" s="158"/>
      <c r="D28" s="158"/>
      <c r="E28" s="158"/>
      <c r="F28" s="158"/>
      <c r="G28" s="158"/>
      <c r="H28" s="158"/>
      <c r="I28" s="66"/>
      <c r="J28" s="66"/>
      <c r="K28" s="66"/>
      <c r="L28" s="66"/>
      <c r="M28" s="66"/>
      <c r="N28" s="66"/>
      <c r="O28" s="66"/>
      <c r="P28" s="66"/>
    </row>
    <row r="29" spans="1:16" ht="14.25">
      <c r="A29" s="65" t="s">
        <v>139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</row>
    <row r="30" spans="1:16" ht="15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</row>
    <row r="31" spans="1:16" s="143" customFormat="1" ht="15.75">
      <c r="A31" s="166" t="s">
        <v>124</v>
      </c>
      <c r="B31" s="166"/>
      <c r="C31" s="166"/>
      <c r="D31" s="166"/>
      <c r="E31" s="166"/>
      <c r="F31" s="166"/>
      <c r="G31" s="166"/>
      <c r="H31" s="166"/>
      <c r="I31" s="86"/>
      <c r="J31" s="86"/>
    </row>
    <row r="32" spans="1:16" s="143" customFormat="1">
      <c r="A32" s="87"/>
      <c r="B32" s="144"/>
      <c r="C32" s="162"/>
      <c r="D32" s="162"/>
      <c r="E32" s="163"/>
      <c r="F32" s="163"/>
      <c r="G32" s="144"/>
      <c r="H32" s="88" t="s">
        <v>125</v>
      </c>
      <c r="I32" s="88"/>
    </row>
    <row r="33" spans="1:23" s="143" customFormat="1" ht="15.75">
      <c r="A33" s="189" t="s">
        <v>51</v>
      </c>
      <c r="B33" s="190"/>
      <c r="C33" s="183" t="s">
        <v>20</v>
      </c>
      <c r="D33" s="185"/>
      <c r="E33" s="185"/>
      <c r="F33" s="185"/>
      <c r="G33" s="184"/>
      <c r="H33" s="89" t="s">
        <v>126</v>
      </c>
      <c r="L33" s="90"/>
      <c r="M33" s="90"/>
      <c r="N33" s="90"/>
      <c r="O33" s="90"/>
      <c r="P33" s="90"/>
      <c r="Q33" s="90"/>
      <c r="R33" s="90"/>
    </row>
    <row r="34" spans="1:23" s="143" customFormat="1" ht="15" customHeight="1">
      <c r="A34" s="194" t="s">
        <v>140</v>
      </c>
      <c r="B34" s="195"/>
      <c r="C34" s="113" t="s">
        <v>34</v>
      </c>
      <c r="D34" s="91"/>
      <c r="E34" s="91"/>
      <c r="F34" s="91"/>
      <c r="G34" s="91"/>
      <c r="H34" s="101">
        <f>33449+9588</f>
        <v>43037</v>
      </c>
      <c r="L34" s="90"/>
      <c r="M34" s="90"/>
      <c r="N34" s="90"/>
      <c r="O34" s="90"/>
      <c r="P34" s="90"/>
      <c r="Q34" s="90"/>
      <c r="R34" s="90"/>
    </row>
    <row r="35" spans="1:23" s="143" customFormat="1" ht="15" customHeight="1">
      <c r="A35" s="196"/>
      <c r="B35" s="197"/>
      <c r="C35" s="113" t="s">
        <v>5</v>
      </c>
      <c r="D35" s="91"/>
      <c r="E35" s="91"/>
      <c r="F35" s="91"/>
      <c r="G35" s="91"/>
      <c r="H35" s="101">
        <f>14156+10442+32342+4192</f>
        <v>61132</v>
      </c>
      <c r="I35" s="151"/>
      <c r="L35" s="90"/>
      <c r="M35" s="90"/>
      <c r="N35" s="90"/>
      <c r="O35" s="90"/>
      <c r="P35" s="90"/>
      <c r="Q35" s="90"/>
      <c r="R35" s="90"/>
    </row>
    <row r="36" spans="1:23" s="143" customFormat="1" ht="15" customHeight="1">
      <c r="A36" s="196"/>
      <c r="B36" s="197"/>
      <c r="C36" s="113" t="s">
        <v>172</v>
      </c>
      <c r="D36" s="91"/>
      <c r="E36" s="91"/>
      <c r="F36" s="91"/>
      <c r="G36" s="91"/>
      <c r="H36" s="101">
        <f>56674</f>
        <v>56674</v>
      </c>
      <c r="L36" s="90"/>
      <c r="M36" s="90"/>
      <c r="N36" s="90"/>
      <c r="O36" s="90"/>
      <c r="P36" s="90"/>
      <c r="Q36" s="90"/>
      <c r="R36" s="90"/>
    </row>
    <row r="37" spans="1:23" s="143" customFormat="1" ht="15" customHeight="1">
      <c r="A37" s="196"/>
      <c r="B37" s="197"/>
      <c r="C37" s="113" t="s">
        <v>2</v>
      </c>
      <c r="D37" s="91"/>
      <c r="E37" s="91"/>
      <c r="F37" s="91"/>
      <c r="G37" s="91"/>
      <c r="H37" s="101">
        <f>4974</f>
        <v>4974</v>
      </c>
      <c r="L37" s="90"/>
      <c r="M37" s="90"/>
      <c r="N37" s="90"/>
      <c r="O37" s="90"/>
      <c r="P37" s="90"/>
      <c r="Q37" s="90"/>
      <c r="R37" s="90"/>
    </row>
    <row r="38" spans="1:23" s="143" customFormat="1" ht="15" customHeight="1">
      <c r="A38" s="196"/>
      <c r="B38" s="197"/>
      <c r="C38" s="113" t="s">
        <v>19</v>
      </c>
      <c r="D38" s="91"/>
      <c r="E38" s="91"/>
      <c r="F38" s="91"/>
      <c r="G38" s="91"/>
      <c r="H38" s="101">
        <f>36784</f>
        <v>36784</v>
      </c>
      <c r="L38" s="90"/>
      <c r="M38" s="90"/>
      <c r="N38" s="90"/>
      <c r="O38" s="90"/>
      <c r="P38" s="90"/>
      <c r="Q38" s="90"/>
      <c r="R38" s="90"/>
    </row>
    <row r="39" spans="1:23" s="143" customFormat="1" ht="15" customHeight="1">
      <c r="A39" s="196"/>
      <c r="B39" s="197"/>
      <c r="C39" s="113" t="s">
        <v>31</v>
      </c>
      <c r="D39" s="91"/>
      <c r="E39" s="91"/>
      <c r="F39" s="91"/>
      <c r="G39" s="91"/>
      <c r="H39" s="101">
        <f>6120</f>
        <v>6120</v>
      </c>
      <c r="L39" s="90"/>
      <c r="M39" s="90"/>
      <c r="N39" s="90"/>
      <c r="O39" s="90"/>
      <c r="P39" s="90"/>
      <c r="Q39" s="90"/>
      <c r="R39" s="90"/>
    </row>
    <row r="40" spans="1:23" s="143" customFormat="1" ht="15" customHeight="1">
      <c r="A40" s="196"/>
      <c r="B40" s="197"/>
      <c r="C40" s="113" t="s">
        <v>7</v>
      </c>
      <c r="D40" s="91"/>
      <c r="E40" s="91"/>
      <c r="F40" s="91"/>
      <c r="G40" s="91"/>
      <c r="H40" s="101">
        <f>15072</f>
        <v>15072</v>
      </c>
      <c r="L40" s="90"/>
      <c r="M40" s="90"/>
      <c r="N40" s="90"/>
      <c r="O40" s="90"/>
      <c r="P40" s="90"/>
      <c r="Q40" s="90"/>
      <c r="R40" s="90"/>
    </row>
    <row r="41" spans="1:23" s="143" customFormat="1" ht="15" customHeight="1">
      <c r="A41" s="196"/>
      <c r="B41" s="197"/>
      <c r="C41" s="113"/>
      <c r="D41" s="91"/>
      <c r="E41" s="91"/>
      <c r="F41" s="91"/>
      <c r="G41" s="91"/>
      <c r="H41" s="93">
        <f>SUM(H34:H40)</f>
        <v>223793</v>
      </c>
      <c r="K41" s="145"/>
      <c r="L41" s="90"/>
      <c r="M41" s="90"/>
      <c r="N41" s="90"/>
      <c r="O41" s="90"/>
      <c r="P41" s="90"/>
      <c r="Q41" s="90"/>
      <c r="R41" s="90"/>
    </row>
    <row r="42" spans="1:23" s="143" customFormat="1" ht="15" customHeight="1">
      <c r="A42" s="196"/>
      <c r="B42" s="197"/>
      <c r="C42" s="189" t="s">
        <v>21</v>
      </c>
      <c r="D42" s="190"/>
      <c r="E42" s="190"/>
      <c r="F42" s="190"/>
      <c r="G42" s="191"/>
      <c r="H42" s="101"/>
      <c r="L42" s="90"/>
      <c r="M42" s="90"/>
      <c r="N42" s="90"/>
      <c r="O42" s="90"/>
      <c r="P42" s="90"/>
      <c r="Q42" s="90"/>
      <c r="R42" s="90"/>
    </row>
    <row r="43" spans="1:23" s="143" customFormat="1" ht="15" customHeight="1">
      <c r="A43" s="196"/>
      <c r="B43" s="197"/>
      <c r="C43" s="113" t="s">
        <v>5</v>
      </c>
      <c r="D43" s="148"/>
      <c r="E43" s="148"/>
      <c r="F43" s="148"/>
      <c r="G43" s="148"/>
      <c r="H43" s="101">
        <f>4538+20499</f>
        <v>25037</v>
      </c>
      <c r="L43" s="90"/>
      <c r="M43" s="90"/>
      <c r="N43" s="90"/>
      <c r="O43" s="90"/>
      <c r="P43" s="90"/>
      <c r="Q43" s="90"/>
      <c r="R43" s="90"/>
    </row>
    <row r="44" spans="1:23" s="143" customFormat="1" ht="15" customHeight="1">
      <c r="A44" s="196"/>
      <c r="B44" s="197"/>
      <c r="C44" s="113" t="s">
        <v>33</v>
      </c>
      <c r="D44" s="152"/>
      <c r="E44" s="152"/>
      <c r="F44" s="152"/>
      <c r="G44" s="152"/>
      <c r="H44" s="101">
        <v>10540</v>
      </c>
      <c r="L44" s="90"/>
      <c r="M44" s="90"/>
      <c r="N44" s="90"/>
      <c r="O44" s="90"/>
      <c r="P44" s="90"/>
      <c r="Q44" s="90"/>
      <c r="R44" s="90"/>
    </row>
    <row r="45" spans="1:23" s="143" customFormat="1" ht="15">
      <c r="A45" s="196"/>
      <c r="B45" s="197"/>
      <c r="C45" s="113" t="s">
        <v>32</v>
      </c>
      <c r="D45" s="92"/>
      <c r="E45" s="92"/>
      <c r="F45" s="92"/>
      <c r="G45" s="92"/>
      <c r="H45" s="101">
        <f>40000</f>
        <v>40000</v>
      </c>
      <c r="L45" s="90"/>
      <c r="M45" s="90"/>
      <c r="N45" s="90"/>
      <c r="O45" s="90"/>
      <c r="P45" s="90"/>
      <c r="Q45" s="90"/>
      <c r="R45" s="90"/>
    </row>
    <row r="46" spans="1:23" s="143" customFormat="1" ht="15">
      <c r="A46" s="198"/>
      <c r="B46" s="199"/>
      <c r="C46" s="113" t="s">
        <v>16</v>
      </c>
      <c r="D46" s="92"/>
      <c r="E46" s="92"/>
      <c r="F46" s="92"/>
      <c r="G46" s="149"/>
      <c r="H46" s="101">
        <f>10880</f>
        <v>10880</v>
      </c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</row>
    <row r="47" spans="1:23">
      <c r="A47" s="94"/>
      <c r="B47" s="94"/>
      <c r="C47" s="94"/>
      <c r="D47" s="94"/>
      <c r="E47" s="95"/>
      <c r="F47" s="95"/>
      <c r="G47" s="95"/>
      <c r="H47" s="95"/>
      <c r="I47" s="95"/>
      <c r="J47" s="95"/>
    </row>
    <row r="48" spans="1:23" ht="42.75" customHeight="1">
      <c r="A48" s="158" t="s">
        <v>15</v>
      </c>
      <c r="B48" s="158"/>
      <c r="C48" s="158"/>
      <c r="D48" s="158"/>
      <c r="E48" s="158"/>
      <c r="F48" s="158"/>
      <c r="G48" s="158"/>
      <c r="H48" s="158"/>
      <c r="I48" s="66"/>
      <c r="J48" s="66"/>
    </row>
    <row r="49" spans="1:16">
      <c r="A49" s="94"/>
      <c r="B49" s="94"/>
      <c r="C49" s="94"/>
      <c r="D49" s="94"/>
      <c r="E49" s="95"/>
      <c r="F49" s="95"/>
      <c r="G49" s="95"/>
      <c r="H49" s="95"/>
      <c r="I49" s="95"/>
      <c r="J49" s="95"/>
    </row>
    <row r="50" spans="1:16" ht="33" customHeight="1">
      <c r="A50" s="217" t="s">
        <v>22</v>
      </c>
      <c r="B50" s="217"/>
      <c r="C50" s="217"/>
      <c r="D50" s="217"/>
      <c r="E50" s="217"/>
      <c r="F50" s="217"/>
      <c r="G50" s="217"/>
      <c r="H50" s="217"/>
      <c r="I50" s="96"/>
      <c r="J50" s="96"/>
      <c r="K50" s="74"/>
      <c r="L50" s="74"/>
      <c r="M50" s="74"/>
      <c r="N50" s="74"/>
      <c r="O50" s="74"/>
      <c r="P50" s="74"/>
    </row>
    <row r="51" spans="1:16" ht="15">
      <c r="A51" s="97"/>
      <c r="B51" s="97"/>
      <c r="C51" s="97"/>
      <c r="D51" s="97"/>
      <c r="E51" s="97"/>
      <c r="F51" s="97"/>
      <c r="G51" s="97"/>
      <c r="H51" s="98" t="s">
        <v>127</v>
      </c>
      <c r="J51" s="97"/>
      <c r="M51" s="97"/>
      <c r="N51" s="97"/>
      <c r="O51" s="97"/>
      <c r="P51" s="97"/>
    </row>
    <row r="52" spans="1:16" ht="15.75">
      <c r="A52" s="183" t="s">
        <v>51</v>
      </c>
      <c r="B52" s="184"/>
      <c r="C52" s="183" t="s">
        <v>20</v>
      </c>
      <c r="D52" s="185"/>
      <c r="E52" s="185"/>
      <c r="F52" s="185"/>
      <c r="G52" s="184"/>
      <c r="H52" s="89" t="s">
        <v>126</v>
      </c>
      <c r="I52" s="97"/>
      <c r="J52" s="97"/>
      <c r="K52" s="97"/>
      <c r="L52" s="97"/>
    </row>
    <row r="53" spans="1:16" ht="15" customHeight="1">
      <c r="A53" s="194" t="s">
        <v>140</v>
      </c>
      <c r="B53" s="195"/>
      <c r="C53" s="201" t="s">
        <v>1</v>
      </c>
      <c r="D53" s="202"/>
      <c r="E53" s="202"/>
      <c r="F53" s="202"/>
      <c r="G53" s="203"/>
      <c r="H53" s="101">
        <f>5613+4080</f>
        <v>9693</v>
      </c>
      <c r="I53" s="97"/>
      <c r="J53" s="97"/>
      <c r="K53" s="97"/>
      <c r="L53" s="97"/>
    </row>
    <row r="54" spans="1:16" ht="15" customHeight="1">
      <c r="A54" s="196"/>
      <c r="B54" s="197"/>
      <c r="C54" s="186" t="s">
        <v>18</v>
      </c>
      <c r="D54" s="187"/>
      <c r="E54" s="187"/>
      <c r="F54" s="187"/>
      <c r="G54" s="188"/>
      <c r="H54" s="101">
        <f>685+685</f>
        <v>1370</v>
      </c>
      <c r="I54" s="97"/>
      <c r="J54" s="97"/>
      <c r="K54" s="97"/>
      <c r="L54" s="97"/>
    </row>
    <row r="55" spans="1:16" ht="15" customHeight="1">
      <c r="A55" s="196"/>
      <c r="B55" s="197"/>
      <c r="C55" s="113" t="s">
        <v>66</v>
      </c>
      <c r="D55" s="99"/>
      <c r="E55" s="99"/>
      <c r="F55" s="99"/>
      <c r="G55" s="100"/>
      <c r="H55" s="101">
        <f>H75</f>
        <v>7116.6106098705586</v>
      </c>
      <c r="I55" s="97"/>
      <c r="J55" s="97"/>
      <c r="K55" s="97"/>
      <c r="L55" s="97"/>
    </row>
    <row r="56" spans="1:16" ht="15">
      <c r="A56" s="196"/>
      <c r="B56" s="197"/>
      <c r="C56" s="189" t="s">
        <v>21</v>
      </c>
      <c r="D56" s="190"/>
      <c r="E56" s="190"/>
      <c r="F56" s="190"/>
      <c r="G56" s="191"/>
      <c r="H56" s="101"/>
      <c r="I56" s="97"/>
      <c r="J56" s="97"/>
      <c r="K56" s="97"/>
      <c r="L56" s="97"/>
    </row>
    <row r="57" spans="1:16" ht="14.25">
      <c r="A57" s="198"/>
      <c r="B57" s="199"/>
      <c r="C57" s="186" t="s">
        <v>128</v>
      </c>
      <c r="D57" s="187"/>
      <c r="E57" s="187"/>
      <c r="F57" s="187"/>
      <c r="G57" s="188"/>
      <c r="H57" s="114">
        <v>5290.05</v>
      </c>
      <c r="I57" s="95"/>
      <c r="J57" s="95"/>
    </row>
    <row r="58" spans="1:16" ht="15">
      <c r="A58" s="102"/>
      <c r="B58" s="102"/>
      <c r="C58" s="103"/>
      <c r="D58" s="103"/>
      <c r="E58" s="103"/>
      <c r="F58" s="103"/>
      <c r="G58" s="103"/>
      <c r="H58" s="150"/>
      <c r="I58" s="95"/>
      <c r="J58" s="95"/>
    </row>
    <row r="59" spans="1:16">
      <c r="A59" s="90" t="s">
        <v>103</v>
      </c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</row>
    <row r="60" spans="1:16" ht="18" customHeight="1">
      <c r="A60" s="200" t="s">
        <v>50</v>
      </c>
      <c r="B60" s="200"/>
      <c r="C60" s="200"/>
      <c r="D60" s="200"/>
      <c r="E60" s="200"/>
      <c r="F60" s="200"/>
      <c r="G60" s="200"/>
      <c r="H60" s="200"/>
      <c r="I60" s="105"/>
      <c r="J60" s="105"/>
    </row>
    <row r="61" spans="1:16" ht="12" customHeight="1">
      <c r="A61" s="105"/>
      <c r="B61" s="105"/>
      <c r="C61" s="105"/>
      <c r="D61" s="105"/>
      <c r="E61" s="105"/>
      <c r="F61" s="105"/>
      <c r="G61" s="105"/>
      <c r="H61" s="105"/>
      <c r="I61" s="105"/>
      <c r="J61" s="105"/>
    </row>
    <row r="62" spans="1:16" ht="15.75">
      <c r="A62" s="167" t="s">
        <v>48</v>
      </c>
      <c r="B62" s="167"/>
      <c r="C62" s="167"/>
      <c r="D62" s="167"/>
      <c r="E62" s="167"/>
      <c r="F62" s="167"/>
      <c r="G62" s="167"/>
      <c r="H62" s="167"/>
      <c r="I62" s="74"/>
      <c r="J62" s="74"/>
    </row>
    <row r="63" spans="1:16" ht="15.75">
      <c r="A63" s="106"/>
      <c r="B63" s="106"/>
      <c r="C63" s="106"/>
      <c r="D63" s="106"/>
      <c r="E63" s="106"/>
      <c r="F63" s="106"/>
      <c r="G63" s="106"/>
      <c r="H63" s="98" t="s">
        <v>129</v>
      </c>
      <c r="J63" s="106"/>
    </row>
    <row r="64" spans="1:16" ht="15.75">
      <c r="A64" s="210" t="s">
        <v>49</v>
      </c>
      <c r="B64" s="210"/>
      <c r="C64" s="210"/>
      <c r="D64" s="210"/>
      <c r="E64" s="210"/>
      <c r="F64" s="210"/>
      <c r="G64" s="211"/>
      <c r="H64" s="107">
        <f>SUM(H73:H86)+H66+H72</f>
        <v>1117888.4127831573</v>
      </c>
      <c r="I64" s="108"/>
      <c r="J64" s="108"/>
    </row>
    <row r="65" spans="1:22" ht="15">
      <c r="A65" s="109" t="s">
        <v>37</v>
      </c>
      <c r="B65" s="212" t="s">
        <v>38</v>
      </c>
      <c r="C65" s="213"/>
      <c r="D65" s="213"/>
      <c r="E65" s="213"/>
      <c r="F65" s="213"/>
      <c r="G65" s="214"/>
      <c r="H65" s="110" t="s">
        <v>39</v>
      </c>
      <c r="I65" s="111"/>
      <c r="K65" s="90"/>
      <c r="L65" s="90"/>
      <c r="M65" s="90"/>
      <c r="N65" s="90"/>
      <c r="O65" s="90"/>
      <c r="P65" s="90"/>
      <c r="Q65" s="90"/>
    </row>
    <row r="66" spans="1:22" ht="15.75">
      <c r="A66" s="112" t="s">
        <v>40</v>
      </c>
      <c r="B66" s="113" t="s">
        <v>41</v>
      </c>
      <c r="C66" s="91"/>
      <c r="D66" s="91"/>
      <c r="E66" s="91"/>
      <c r="F66" s="91"/>
      <c r="G66" s="91"/>
      <c r="H66" s="93">
        <f>SUM(H67:H71)</f>
        <v>141664.16442028037</v>
      </c>
      <c r="I66" s="75"/>
      <c r="K66" s="104"/>
      <c r="L66" s="90"/>
      <c r="M66" s="90"/>
      <c r="N66" s="90"/>
      <c r="O66" s="90"/>
      <c r="P66" s="90"/>
      <c r="Q66" s="90"/>
    </row>
    <row r="67" spans="1:22" ht="15">
      <c r="A67" s="112"/>
      <c r="B67" s="113" t="s">
        <v>0</v>
      </c>
      <c r="C67" s="91"/>
      <c r="D67" s="91"/>
      <c r="E67" s="91"/>
      <c r="F67" s="91"/>
      <c r="G67" s="91"/>
      <c r="H67" s="101">
        <f>9512</f>
        <v>9512</v>
      </c>
      <c r="I67" s="75"/>
      <c r="K67" s="90"/>
      <c r="L67" s="90"/>
      <c r="M67" s="90"/>
      <c r="N67" s="90"/>
      <c r="O67" s="90"/>
      <c r="P67" s="90"/>
      <c r="Q67" s="90"/>
    </row>
    <row r="68" spans="1:22" ht="15">
      <c r="A68" s="112"/>
      <c r="B68" s="113" t="s">
        <v>145</v>
      </c>
      <c r="C68" s="91"/>
      <c r="D68" s="91"/>
      <c r="E68" s="91"/>
      <c r="F68" s="91"/>
      <c r="G68" s="91"/>
      <c r="H68" s="101">
        <f>9082+5837+21556+3193</f>
        <v>39668</v>
      </c>
      <c r="I68" s="75"/>
      <c r="K68" s="90"/>
      <c r="L68" s="90"/>
      <c r="M68" s="90"/>
      <c r="N68" s="90"/>
      <c r="O68" s="90"/>
      <c r="P68" s="90"/>
      <c r="Q68" s="90"/>
    </row>
    <row r="69" spans="1:22" ht="15">
      <c r="A69" s="112"/>
      <c r="B69" s="113" t="s">
        <v>17</v>
      </c>
      <c r="C69" s="91"/>
      <c r="D69" s="91"/>
      <c r="E69" s="91"/>
      <c r="F69" s="91"/>
      <c r="G69" s="91"/>
      <c r="H69" s="101">
        <f>3372+20868+8995</f>
        <v>33235</v>
      </c>
      <c r="I69" s="75"/>
      <c r="K69" s="90"/>
      <c r="L69" s="90"/>
      <c r="M69" s="90"/>
      <c r="N69" s="90"/>
      <c r="O69" s="90"/>
      <c r="P69" s="90"/>
      <c r="Q69" s="90"/>
    </row>
    <row r="70" spans="1:22" ht="15">
      <c r="A70" s="112"/>
      <c r="B70" s="113" t="s">
        <v>4</v>
      </c>
      <c r="C70" s="91"/>
      <c r="D70" s="91"/>
      <c r="E70" s="91"/>
      <c r="F70" s="91"/>
      <c r="G70" s="91"/>
      <c r="H70" s="101">
        <f>1624+1693</f>
        <v>3317</v>
      </c>
      <c r="I70" s="75"/>
      <c r="K70" s="90"/>
      <c r="L70" s="90"/>
      <c r="M70" s="90"/>
      <c r="N70" s="90"/>
      <c r="O70" s="90"/>
      <c r="P70" s="90"/>
      <c r="Q70" s="90"/>
    </row>
    <row r="71" spans="1:22" ht="48" customHeight="1">
      <c r="A71" s="112"/>
      <c r="B71" s="192" t="s">
        <v>8</v>
      </c>
      <c r="C71" s="193"/>
      <c r="D71" s="193"/>
      <c r="E71" s="193"/>
      <c r="F71" s="193"/>
      <c r="G71" s="193"/>
      <c r="H71" s="101">
        <f>Основное!$D$27*Основное!I32</f>
        <v>55932.164420280373</v>
      </c>
      <c r="I71" s="75"/>
      <c r="K71" s="90"/>
      <c r="L71" s="90"/>
      <c r="M71" s="90"/>
      <c r="N71" s="90"/>
      <c r="O71" s="90"/>
      <c r="P71" s="90"/>
      <c r="Q71" s="90"/>
    </row>
    <row r="72" spans="1:22" ht="15">
      <c r="A72" s="112" t="s">
        <v>42</v>
      </c>
      <c r="B72" s="113" t="s">
        <v>72</v>
      </c>
      <c r="C72" s="91"/>
      <c r="D72" s="91"/>
      <c r="E72" s="91"/>
      <c r="F72" s="91"/>
      <c r="G72" s="91"/>
      <c r="H72" s="101">
        <f>Основное!$D$27*Основное!I33+H38+H39</f>
        <v>46427.520752751101</v>
      </c>
      <c r="I72" s="75"/>
      <c r="K72" s="90"/>
      <c r="L72" s="90"/>
      <c r="M72" s="90"/>
      <c r="N72" s="90"/>
      <c r="O72" s="90"/>
      <c r="P72" s="90"/>
      <c r="Q72" s="90"/>
    </row>
    <row r="73" spans="1:22" ht="15">
      <c r="A73" s="112" t="s">
        <v>159</v>
      </c>
      <c r="B73" s="61" t="s">
        <v>158</v>
      </c>
      <c r="C73" s="91"/>
      <c r="D73" s="91"/>
      <c r="E73" s="91"/>
      <c r="F73" s="91"/>
      <c r="G73" s="91"/>
      <c r="H73" s="101">
        <f>Основное!$D$27*Основное!I34</f>
        <v>7528.9051755044875</v>
      </c>
      <c r="I73" s="75"/>
      <c r="K73" s="90"/>
      <c r="L73" s="90"/>
      <c r="M73" s="90"/>
      <c r="N73" s="90"/>
      <c r="O73" s="90"/>
      <c r="P73" s="90"/>
      <c r="Q73" s="90"/>
    </row>
    <row r="74" spans="1:22" ht="14.25">
      <c r="A74" s="112" t="s">
        <v>160</v>
      </c>
      <c r="B74" s="113" t="s">
        <v>43</v>
      </c>
      <c r="C74" s="91"/>
      <c r="D74" s="91"/>
      <c r="E74" s="91"/>
      <c r="F74" s="91"/>
      <c r="G74" s="91"/>
      <c r="H74" s="101">
        <f>Основное!$D$27*Основное!I35</f>
        <v>39886.312955601948</v>
      </c>
      <c r="I74" s="115"/>
      <c r="J74" s="115"/>
      <c r="L74" s="90"/>
      <c r="M74" s="90"/>
      <c r="N74" s="90"/>
      <c r="O74" s="90"/>
      <c r="P74" s="90"/>
      <c r="Q74" s="90"/>
      <c r="R74" s="116"/>
      <c r="S74" s="116"/>
      <c r="T74" s="116"/>
      <c r="U74" s="116"/>
      <c r="V74" s="116"/>
    </row>
    <row r="75" spans="1:22" ht="14.25">
      <c r="A75" s="112" t="s">
        <v>156</v>
      </c>
      <c r="B75" s="113" t="s">
        <v>157</v>
      </c>
      <c r="C75" s="91"/>
      <c r="D75" s="91"/>
      <c r="E75" s="91"/>
      <c r="F75" s="91"/>
      <c r="G75" s="91"/>
      <c r="H75" s="101">
        <f>Основное!$D$27*Основное!I36</f>
        <v>7116.6106098705586</v>
      </c>
      <c r="I75" s="115"/>
      <c r="J75" s="115"/>
      <c r="L75" s="90"/>
      <c r="M75" s="90"/>
      <c r="N75" s="90"/>
      <c r="O75" s="90"/>
      <c r="P75" s="90"/>
      <c r="Q75" s="90"/>
      <c r="R75" s="116"/>
      <c r="S75" s="116"/>
      <c r="T75" s="116"/>
      <c r="U75" s="116"/>
      <c r="V75" s="116"/>
    </row>
    <row r="76" spans="1:22" ht="15">
      <c r="A76" s="112" t="s">
        <v>161</v>
      </c>
      <c r="B76" s="113" t="s">
        <v>154</v>
      </c>
      <c r="C76" s="91"/>
      <c r="D76" s="91"/>
      <c r="E76" s="91"/>
      <c r="F76" s="91"/>
      <c r="G76" s="91"/>
      <c r="H76" s="101">
        <f>Основное!$D$27*Основное!I37</f>
        <v>65682.276055632305</v>
      </c>
      <c r="I76" s="75"/>
      <c r="L76" s="90"/>
      <c r="M76" s="90"/>
      <c r="N76" s="90"/>
      <c r="O76" s="90"/>
      <c r="P76" s="90"/>
      <c r="Q76" s="90"/>
      <c r="R76" s="90"/>
    </row>
    <row r="77" spans="1:22" ht="15">
      <c r="A77" s="112" t="s">
        <v>162</v>
      </c>
      <c r="B77" s="113" t="s">
        <v>155</v>
      </c>
      <c r="C77" s="91"/>
      <c r="D77" s="91"/>
      <c r="E77" s="91"/>
      <c r="F77" s="91"/>
      <c r="G77" s="91"/>
      <c r="H77" s="101">
        <f>Основное!$D$27*Основное!I38</f>
        <v>4745.5606561758386</v>
      </c>
      <c r="I77" s="75"/>
      <c r="L77" s="90"/>
      <c r="M77" s="90"/>
      <c r="N77" s="90"/>
      <c r="O77" s="90"/>
      <c r="P77" s="90"/>
      <c r="Q77" s="90"/>
      <c r="R77" s="90"/>
    </row>
    <row r="78" spans="1:22" ht="15">
      <c r="A78" s="112" t="s">
        <v>163</v>
      </c>
      <c r="B78" s="113" t="s">
        <v>44</v>
      </c>
      <c r="C78" s="91"/>
      <c r="D78" s="91"/>
      <c r="E78" s="91"/>
      <c r="F78" s="91"/>
      <c r="G78" s="91"/>
      <c r="H78" s="101">
        <f>Основное!$D$27*Основное!I39</f>
        <v>63760.802478077436</v>
      </c>
      <c r="I78" s="75"/>
      <c r="L78" s="90"/>
      <c r="M78" s="90"/>
      <c r="N78" s="90"/>
      <c r="O78" s="90"/>
      <c r="P78" s="90"/>
      <c r="Q78" s="90"/>
      <c r="R78" s="90"/>
    </row>
    <row r="79" spans="1:22" ht="15">
      <c r="A79" s="112" t="s">
        <v>164</v>
      </c>
      <c r="B79" s="113" t="s">
        <v>68</v>
      </c>
      <c r="C79" s="91"/>
      <c r="D79" s="91"/>
      <c r="E79" s="91"/>
      <c r="F79" s="91"/>
      <c r="G79" s="91"/>
      <c r="H79" s="101">
        <f>Основное!$D$27*Основное!I40</f>
        <v>152874.75802426739</v>
      </c>
      <c r="I79" s="75"/>
      <c r="L79" s="90"/>
      <c r="M79" s="90"/>
      <c r="N79" s="90"/>
      <c r="O79" s="90"/>
      <c r="P79" s="90"/>
      <c r="Q79" s="90"/>
      <c r="R79" s="90"/>
    </row>
    <row r="80" spans="1:22" ht="15">
      <c r="A80" s="112" t="s">
        <v>165</v>
      </c>
      <c r="B80" s="113" t="s">
        <v>73</v>
      </c>
      <c r="C80" s="91"/>
      <c r="D80" s="91"/>
      <c r="E80" s="91"/>
      <c r="F80" s="91"/>
      <c r="G80" s="91"/>
      <c r="H80" s="101">
        <f>Основное!$D$27*Основное!I41</f>
        <v>18254.491687488324</v>
      </c>
      <c r="I80" s="75"/>
      <c r="L80" s="90"/>
      <c r="M80" s="90"/>
      <c r="N80" s="90"/>
      <c r="O80" s="90"/>
      <c r="P80" s="90"/>
      <c r="Q80" s="90"/>
      <c r="R80" s="90"/>
    </row>
    <row r="81" spans="1:18" ht="15">
      <c r="A81" s="112" t="s">
        <v>166</v>
      </c>
      <c r="B81" s="113" t="s">
        <v>65</v>
      </c>
      <c r="C81" s="91"/>
      <c r="D81" s="91"/>
      <c r="E81" s="91"/>
      <c r="F81" s="91"/>
      <c r="G81" s="91"/>
      <c r="H81" s="101">
        <f>Основное!$D$27*Основное!I42</f>
        <v>9478.760564675682</v>
      </c>
      <c r="I81" s="75"/>
      <c r="L81" s="90"/>
      <c r="M81" s="90"/>
      <c r="N81" s="90"/>
      <c r="O81" s="90"/>
      <c r="P81" s="90"/>
      <c r="Q81" s="90"/>
      <c r="R81" s="90"/>
    </row>
    <row r="82" spans="1:18" ht="15">
      <c r="A82" s="112" t="s">
        <v>167</v>
      </c>
      <c r="B82" s="113" t="s">
        <v>71</v>
      </c>
      <c r="C82" s="91"/>
      <c r="D82" s="91"/>
      <c r="E82" s="91"/>
      <c r="F82" s="91"/>
      <c r="G82" s="91"/>
      <c r="H82" s="101">
        <f>Основное!$D$27*Основное!I43</f>
        <v>3492.2567603778698</v>
      </c>
      <c r="I82" s="75"/>
      <c r="L82" s="90"/>
      <c r="M82" s="90"/>
      <c r="N82" s="90"/>
      <c r="O82" s="90"/>
      <c r="P82" s="90"/>
      <c r="Q82" s="90"/>
      <c r="R82" s="90"/>
    </row>
    <row r="83" spans="1:18" ht="15">
      <c r="A83" s="112" t="s">
        <v>168</v>
      </c>
      <c r="B83" s="113" t="s">
        <v>45</v>
      </c>
      <c r="C83" s="91"/>
      <c r="D83" s="91"/>
      <c r="E83" s="91"/>
      <c r="F83" s="91"/>
      <c r="G83" s="91"/>
      <c r="H83" s="101">
        <f>Основное!$D$27*Основное!I44+28737</f>
        <v>441429.69386957202</v>
      </c>
      <c r="I83" s="75"/>
      <c r="L83" s="90"/>
      <c r="M83" s="90"/>
      <c r="N83" s="90"/>
      <c r="O83" s="90"/>
      <c r="P83" s="90"/>
      <c r="Q83" s="90"/>
      <c r="R83" s="90"/>
    </row>
    <row r="84" spans="1:18" ht="15">
      <c r="A84" s="112" t="s">
        <v>169</v>
      </c>
      <c r="B84" s="113" t="s">
        <v>64</v>
      </c>
      <c r="C84" s="91"/>
      <c r="D84" s="91"/>
      <c r="E84" s="91"/>
      <c r="F84" s="91"/>
      <c r="G84" s="91"/>
      <c r="H84" s="101">
        <f>Основное!$D$27*Основное!I45+5747.4</f>
        <v>89111.324161653523</v>
      </c>
      <c r="I84" s="75"/>
      <c r="M84" s="90"/>
      <c r="N84" s="90"/>
      <c r="O84" s="90"/>
      <c r="P84" s="90"/>
      <c r="Q84" s="90"/>
      <c r="R84" s="90"/>
    </row>
    <row r="85" spans="1:18" ht="15">
      <c r="A85" s="112" t="s">
        <v>170</v>
      </c>
      <c r="B85" s="113" t="s">
        <v>60</v>
      </c>
      <c r="C85" s="91"/>
      <c r="D85" s="91"/>
      <c r="E85" s="91"/>
      <c r="F85" s="91"/>
      <c r="G85" s="91"/>
      <c r="H85" s="101">
        <f>Основное!$D$27*Основное!I46</f>
        <v>12401.54353224047</v>
      </c>
      <c r="I85" s="75"/>
    </row>
    <row r="86" spans="1:18" ht="15">
      <c r="A86" s="112" t="s">
        <v>171</v>
      </c>
      <c r="B86" s="113" t="s">
        <v>23</v>
      </c>
      <c r="C86" s="91"/>
      <c r="D86" s="91"/>
      <c r="E86" s="91"/>
      <c r="F86" s="91"/>
      <c r="G86" s="91"/>
      <c r="H86" s="101">
        <f>Основное!$D$27*Основное!I47</f>
        <v>14033.431078988151</v>
      </c>
      <c r="I86" s="75"/>
    </row>
    <row r="87" spans="1:18">
      <c r="A87" s="117"/>
      <c r="B87" s="117"/>
      <c r="C87" s="117"/>
      <c r="D87" s="117"/>
      <c r="E87" s="117"/>
      <c r="F87" s="117"/>
      <c r="G87" s="117"/>
      <c r="H87" s="118"/>
      <c r="I87" s="115"/>
      <c r="J87" s="115"/>
    </row>
    <row r="88" spans="1:18" s="143" customFormat="1" ht="26.25" customHeight="1">
      <c r="A88" s="207" t="s">
        <v>9</v>
      </c>
      <c r="B88" s="207"/>
      <c r="C88" s="207"/>
      <c r="D88" s="207"/>
      <c r="E88" s="207"/>
      <c r="F88" s="207"/>
      <c r="G88" s="207"/>
      <c r="H88" s="207"/>
      <c r="I88" s="119"/>
      <c r="J88" s="119"/>
      <c r="K88" s="82"/>
    </row>
    <row r="89" spans="1:18" s="143" customFormat="1">
      <c r="A89" s="120"/>
      <c r="B89" s="216"/>
      <c r="C89" s="216"/>
      <c r="D89" s="216"/>
      <c r="E89" s="216"/>
      <c r="F89" s="216"/>
      <c r="G89" s="216"/>
      <c r="H89" s="216"/>
      <c r="I89" s="121"/>
      <c r="J89" s="121"/>
    </row>
    <row r="90" spans="1:18" s="143" customFormat="1" ht="15.75">
      <c r="A90" s="166" t="s">
        <v>148</v>
      </c>
      <c r="B90" s="166"/>
      <c r="C90" s="166"/>
      <c r="D90" s="166"/>
      <c r="E90" s="166"/>
      <c r="F90" s="166"/>
      <c r="G90" s="166"/>
      <c r="I90" s="120"/>
    </row>
    <row r="91" spans="1:18" s="143" customFormat="1" ht="15.75">
      <c r="A91" s="111"/>
      <c r="B91" s="111"/>
      <c r="C91" s="111"/>
      <c r="D91" s="111"/>
      <c r="E91" s="86"/>
      <c r="F91" s="82"/>
      <c r="G91" s="122" t="s">
        <v>130</v>
      </c>
      <c r="H91" s="121"/>
      <c r="I91" s="121"/>
    </row>
    <row r="92" spans="1:18" s="83" customFormat="1" ht="28.5" customHeight="1">
      <c r="A92" s="123" t="s">
        <v>150</v>
      </c>
      <c r="B92" s="123" t="s">
        <v>149</v>
      </c>
      <c r="C92" s="124" t="s">
        <v>131</v>
      </c>
      <c r="D92" s="124" t="s">
        <v>132</v>
      </c>
      <c r="E92" s="125" t="s">
        <v>146</v>
      </c>
      <c r="F92" s="125" t="s">
        <v>147</v>
      </c>
      <c r="G92" s="153" t="s">
        <v>173</v>
      </c>
      <c r="J92" s="126"/>
    </row>
    <row r="93" spans="1:18" s="83" customFormat="1" ht="15">
      <c r="A93" s="142">
        <v>1425.6</v>
      </c>
      <c r="B93" s="146">
        <v>4320</v>
      </c>
      <c r="C93" s="140">
        <v>2160</v>
      </c>
      <c r="D93" s="142">
        <v>6000</v>
      </c>
      <c r="E93" s="140">
        <v>6000</v>
      </c>
      <c r="F93" s="140">
        <v>10800</v>
      </c>
      <c r="G93" s="154">
        <f>SUM(A93:F93)</f>
        <v>30705.599999999999</v>
      </c>
      <c r="H93" s="126"/>
      <c r="I93" s="126"/>
      <c r="J93" s="126"/>
    </row>
    <row r="94" spans="1:18" s="143" customFormat="1" ht="15">
      <c r="A94" s="127"/>
      <c r="B94" s="127"/>
      <c r="C94" s="128"/>
      <c r="D94" s="128"/>
      <c r="E94" s="128"/>
      <c r="F94" s="128"/>
      <c r="G94" s="82"/>
      <c r="H94" s="121"/>
      <c r="I94" s="121"/>
      <c r="J94" s="121"/>
    </row>
    <row r="95" spans="1:18" s="143" customFormat="1" ht="94.5" customHeight="1">
      <c r="A95" s="208" t="s">
        <v>24</v>
      </c>
      <c r="B95" s="208"/>
      <c r="C95" s="208"/>
      <c r="D95" s="208"/>
      <c r="E95" s="208"/>
      <c r="F95" s="208"/>
      <c r="G95" s="208"/>
      <c r="H95" s="208"/>
      <c r="I95" s="129"/>
      <c r="J95" s="129"/>
      <c r="K95" s="129"/>
      <c r="L95" s="129"/>
    </row>
    <row r="96" spans="1:18" ht="63" customHeight="1">
      <c r="A96" s="215" t="s">
        <v>25</v>
      </c>
      <c r="B96" s="215"/>
      <c r="C96" s="215"/>
      <c r="D96" s="215"/>
      <c r="E96" s="215"/>
      <c r="F96" s="215"/>
      <c r="G96" s="215"/>
      <c r="H96" s="215"/>
      <c r="I96" s="130"/>
      <c r="J96" s="130"/>
      <c r="K96" s="130"/>
      <c r="L96" s="130"/>
      <c r="M96" s="130"/>
      <c r="N96" s="130"/>
      <c r="O96" s="130"/>
    </row>
    <row r="97" spans="1:15">
      <c r="A97" s="131"/>
      <c r="B97" s="131"/>
      <c r="C97" s="131"/>
      <c r="D97" s="131"/>
      <c r="E97" s="131"/>
      <c r="F97" s="131"/>
      <c r="G97" s="131"/>
      <c r="H97" s="131"/>
      <c r="I97" s="131"/>
      <c r="J97" s="131"/>
      <c r="K97" s="131"/>
      <c r="L97" s="131"/>
    </row>
    <row r="98" spans="1:15" ht="15">
      <c r="A98" s="209" t="s">
        <v>102</v>
      </c>
      <c r="B98" s="209"/>
      <c r="C98" s="209"/>
      <c r="D98" s="209"/>
      <c r="E98" s="209"/>
      <c r="F98" s="209"/>
      <c r="G98" s="209"/>
      <c r="H98" s="209"/>
      <c r="I98" s="132"/>
      <c r="J98" s="133"/>
      <c r="K98" s="133"/>
      <c r="L98" s="133"/>
      <c r="M98" s="133"/>
      <c r="N98" s="133"/>
      <c r="O98" s="133"/>
    </row>
    <row r="99" spans="1:15" ht="15">
      <c r="A99" s="209" t="s">
        <v>136</v>
      </c>
      <c r="B99" s="209"/>
      <c r="C99" s="209"/>
      <c r="D99" s="209"/>
      <c r="E99" s="209"/>
      <c r="F99" s="209"/>
      <c r="G99" s="209"/>
      <c r="H99" s="209"/>
      <c r="I99" s="132"/>
      <c r="J99" s="133"/>
      <c r="K99" s="133"/>
      <c r="L99" s="133"/>
      <c r="M99" s="133"/>
      <c r="N99" s="133"/>
      <c r="O99" s="133"/>
    </row>
    <row r="100" spans="1:15" ht="14.25">
      <c r="A100" s="204" t="s">
        <v>133</v>
      </c>
      <c r="B100" s="204"/>
      <c r="C100" s="204"/>
      <c r="D100" s="204"/>
      <c r="E100" s="204"/>
      <c r="F100" s="204"/>
      <c r="G100" s="204"/>
      <c r="H100" s="204"/>
      <c r="I100" s="147"/>
      <c r="J100" s="147"/>
      <c r="K100" s="147"/>
      <c r="L100" s="147"/>
      <c r="M100" s="147"/>
      <c r="N100" s="147"/>
      <c r="O100" s="147"/>
    </row>
    <row r="101" spans="1:15" ht="15">
      <c r="A101" s="205" t="s">
        <v>137</v>
      </c>
      <c r="B101" s="205"/>
      <c r="C101" s="205"/>
      <c r="D101" s="205"/>
      <c r="E101" s="205"/>
      <c r="F101" s="205"/>
      <c r="G101" s="205"/>
      <c r="H101" s="205"/>
      <c r="I101" s="134"/>
      <c r="J101" s="135"/>
      <c r="K101" s="135"/>
      <c r="L101" s="135"/>
      <c r="M101" s="135"/>
      <c r="N101" s="135"/>
      <c r="O101" s="135"/>
    </row>
    <row r="102" spans="1:15" ht="15">
      <c r="A102" s="206" t="s">
        <v>134</v>
      </c>
      <c r="B102" s="206"/>
      <c r="C102" s="206"/>
      <c r="D102" s="206"/>
      <c r="E102" s="206"/>
      <c r="F102" s="206"/>
      <c r="G102" s="206"/>
      <c r="H102" s="206"/>
      <c r="I102" s="136"/>
      <c r="J102" s="137"/>
      <c r="K102" s="137"/>
      <c r="L102" s="137"/>
      <c r="M102" s="137"/>
      <c r="N102" s="137"/>
      <c r="O102" s="137"/>
    </row>
  </sheetData>
  <sheetProtection password="CC5F" sheet="1" objects="1" scenarios="1" selectLockedCells="1" selectUnlockedCells="1"/>
  <mergeCells count="47">
    <mergeCell ref="A96:H96"/>
    <mergeCell ref="A98:H98"/>
    <mergeCell ref="B89:H89"/>
    <mergeCell ref="C33:G33"/>
    <mergeCell ref="C42:G42"/>
    <mergeCell ref="A34:B46"/>
    <mergeCell ref="A48:H48"/>
    <mergeCell ref="A50:H50"/>
    <mergeCell ref="A33:B33"/>
    <mergeCell ref="C54:G54"/>
    <mergeCell ref="A100:H100"/>
    <mergeCell ref="A101:H101"/>
    <mergeCell ref="A102:H102"/>
    <mergeCell ref="A62:H62"/>
    <mergeCell ref="A88:H88"/>
    <mergeCell ref="A90:G90"/>
    <mergeCell ref="A95:H95"/>
    <mergeCell ref="A99:H99"/>
    <mergeCell ref="A64:G64"/>
    <mergeCell ref="B65:G65"/>
    <mergeCell ref="A52:B52"/>
    <mergeCell ref="C52:G52"/>
    <mergeCell ref="C57:G57"/>
    <mergeCell ref="C56:G56"/>
    <mergeCell ref="B71:G71"/>
    <mergeCell ref="A53:B57"/>
    <mergeCell ref="A60:H60"/>
    <mergeCell ref="C53:G53"/>
    <mergeCell ref="A19:H19"/>
    <mergeCell ref="E5:H7"/>
    <mergeCell ref="B20:F20"/>
    <mergeCell ref="A21:B23"/>
    <mergeCell ref="C21:C23"/>
    <mergeCell ref="F21:F23"/>
    <mergeCell ref="G21:G23"/>
    <mergeCell ref="E21:E23"/>
    <mergeCell ref="H21:H23"/>
    <mergeCell ref="A1:H1"/>
    <mergeCell ref="A2:H2"/>
    <mergeCell ref="A3:H3"/>
    <mergeCell ref="A17:H17"/>
    <mergeCell ref="D21:D23"/>
    <mergeCell ref="C32:D32"/>
    <mergeCell ref="E32:F32"/>
    <mergeCell ref="A24:B24"/>
    <mergeCell ref="A28:H28"/>
    <mergeCell ref="A31:H31"/>
  </mergeCells>
  <phoneticPr fontId="11" type="noConversion"/>
  <hyperlinks>
    <hyperlink ref="A100" r:id="rId1" display="blgorod@rambler.ru,"/>
  </hyperlinks>
  <pageMargins left="0.78740157480314965" right="0.78740157480314965" top="0.78740157480314965" bottom="0.82677165354330717" header="0.51181102362204722" footer="0.51181102362204722"/>
  <pageSetup paperSize="9" scale="69" orientation="portrait" verticalDpi="360" r:id="rId2"/>
  <headerFooter alignWithMargins="0"/>
  <rowBreaks count="1" manualBreakCount="1">
    <brk id="6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Основное</vt:lpstr>
      <vt:lpstr>с ОПУ</vt:lpstr>
      <vt:lpstr>Садовая 9</vt:lpstr>
      <vt:lpstr>Основное!Область_печати</vt:lpstr>
      <vt:lpstr>'Садовая 9'!Область_печати</vt:lpstr>
    </vt:vector>
  </TitlesOfParts>
  <Company>Благоустроенный город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</dc:creator>
  <cp:lastModifiedBy>ооо</cp:lastModifiedBy>
  <cp:lastPrinted>2018-09-11T10:20:08Z</cp:lastPrinted>
  <dcterms:created xsi:type="dcterms:W3CDTF">2011-03-16T07:53:38Z</dcterms:created>
  <dcterms:modified xsi:type="dcterms:W3CDTF">2019-04-01T05:45:11Z</dcterms:modified>
</cp:coreProperties>
</file>