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H90" i="3"/>
  <c r="H82"/>
  <c r="H81"/>
  <c r="H80"/>
  <c r="H79"/>
  <c r="H78"/>
  <c r="H77"/>
  <c r="H76"/>
  <c r="H75"/>
  <c r="H74"/>
  <c r="H73"/>
  <c r="H72"/>
  <c r="H71"/>
  <c r="H70"/>
  <c r="H69"/>
  <c r="H68"/>
  <c r="H66"/>
  <c r="H63"/>
  <c r="I63"/>
  <c r="H62"/>
  <c r="H60"/>
  <c r="H52"/>
  <c r="H51"/>
  <c r="H43"/>
  <c r="H40"/>
  <c r="H39"/>
  <c r="H38"/>
  <c r="H37"/>
  <c r="H36"/>
  <c r="H41"/>
  <c r="G24"/>
  <c r="H24"/>
  <c r="F24"/>
</calcChain>
</file>

<file path=xl/sharedStrings.xml><?xml version="1.0" encoding="utf-8"?>
<sst xmlns="http://schemas.openxmlformats.org/spreadsheetml/2006/main" count="125" uniqueCount="121">
  <si>
    <t>Отчет ООО "Благоустроенный город"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</si>
  <si>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</si>
  <si>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</si>
  <si>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</si>
  <si>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</si>
  <si>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</si>
  <si>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</si>
  <si>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</si>
  <si>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</si>
  <si>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</si>
  <si>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</si>
  <si>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</si>
  <si>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</si>
  <si>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</si>
  <si>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</si>
  <si>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</si>
  <si>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</si>
  <si>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</si>
  <si>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</si>
  <si>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</si>
  <si>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</si>
  <si>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</si>
  <si>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</si>
  <si>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</si>
  <si>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</si>
  <si>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</si>
  <si>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</si>
  <si>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</si>
  <si>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</si>
  <si>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</si>
  <si>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</si>
  <si>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</si>
  <si>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</si>
  <si>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</si>
  <si>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</si>
  <si>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</si>
  <si>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</si>
  <si>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</si>
  <si>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</si>
  <si>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</si>
  <si>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</si>
  <si>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</si>
  <si>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</si>
  <si>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</si>
  <si>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</si>
  <si>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</si>
  <si>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</si>
  <si>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</si>
  <si>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</si>
  <si>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</si>
  <si>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</si>
  <si>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</si>
  <si>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</si>
  <si>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</si>
  <si>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</si>
  <si>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</si>
  <si>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</si>
  <si>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</si>
  <si>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</si>
  <si>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</si>
  <si>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</si>
  <si>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</si>
  <si>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</si>
  <si>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</si>
  <si>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</si>
  <si>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</si>
  <si>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</si>
  <si>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</si>
  <si>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</si>
  <si>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ООО "Лифтборт"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</si>
  <si>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</si>
  <si>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</si>
  <si>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>Итого</t>
  </si>
  <si>
    <t xml:space="preserve">за период: 2020 г. </t>
  </si>
  <si>
    <t>Работы по ремонту инженерного оборудования и других видов по содержанию общего имущества многоквартирного дома</t>
  </si>
  <si>
    <t>ремонт сантехнического оборудования</t>
  </si>
  <si>
    <t>Нэт Бай Нэт Холдинг</t>
  </si>
  <si>
    <t>Смена вентилей,внутр.трубопроводов,канализационных труб</t>
  </si>
  <si>
    <t xml:space="preserve">ремонт электрооборудования </t>
  </si>
  <si>
    <t>Аренда  помещений под ЖЭУ</t>
  </si>
  <si>
    <t>Замена авт. Выключателей, проводов, светильников</t>
  </si>
  <si>
    <t>ремонт общестроительный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</si>
  <si>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</si>
  <si>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Рентабельность</t>
  </si>
  <si>
    <t xml:space="preserve"> об исполнении договора управления жилым домом №51 по ул.Энергетиков.</t>
  </si>
  <si>
    <t xml:space="preserve">Адрес дома - Энергетиков 51 </t>
  </si>
  <si>
    <r>
      <t xml:space="preserve">Тариф на содержание и текущий ремонт общего имущества, утвержденный общим собранием собственников: </t>
    </r>
    <r>
      <rPr>
        <b/>
        <sz val="11"/>
        <rFont val="Arial"/>
        <family val="2"/>
        <charset val="204"/>
      </rPr>
      <t xml:space="preserve">18,95 руб/м², </t>
    </r>
  </si>
  <si>
    <t>Общая площадь дома - 7795,80 кв. м</t>
  </si>
  <si>
    <t>Общая площадь квартир -6421,60 кв.м.</t>
  </si>
  <si>
    <t>Количество этажей - 16</t>
  </si>
  <si>
    <t>Количество подъездов - 1</t>
  </si>
  <si>
    <t>Количество квартир - 128</t>
  </si>
  <si>
    <t>13,84 руб/м²</t>
  </si>
  <si>
    <t>Площадь подъезда - 1702,5 кв. м</t>
  </si>
  <si>
    <t>2,12 руб/м²</t>
  </si>
  <si>
    <t>Площадь подвала - 415,2 кв. м</t>
  </si>
  <si>
    <t>Площадь кровли - 632,3 кв. м</t>
  </si>
  <si>
    <t>Площадь газона - 123 кв. м</t>
  </si>
  <si>
    <t>В таблице №1 приведено движение денежных средств по статье содержание и текущий ремонт  по лицевому счету дома №51 по ул.Энергетиков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</si>
  <si>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401650 руб.</t>
  </si>
  <si>
    <r>
      <t xml:space="preserve">Задолженность населения за жку на 31.12.2020г. Составляет 264611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</si>
  <si>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</si>
  <si>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</si>
  <si>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ул.Энергетиков д.51</t>
  </si>
  <si>
    <t>Установка доводчика</t>
  </si>
  <si>
    <t>Ремонт общестроительный (замена линолеума, стёкол)</t>
  </si>
  <si>
    <t>Установка окон</t>
  </si>
  <si>
    <t>Перечень выполненных работ по программе энергосбержения</t>
  </si>
  <si>
    <t>Смена вентилей, уст-ка радиатора, внутр.трубопроводов</t>
  </si>
  <si>
    <t>Замена светильников (материалы)</t>
  </si>
  <si>
    <t>В ходе плановых осмотров, а также на основании обращений собственников помещений жилого дома №51 по ул.Энергетиков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</si>
  <si>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патроны, выключатели)</t>
  </si>
  <si>
    <t>Общестроительные работы (смена дверн. и окон. приборов)</t>
  </si>
  <si>
    <t>Нормативная численность обслуживающего персонала  - 2,8 чел</t>
  </si>
  <si>
    <t>окна</t>
  </si>
  <si>
    <t>доводчик</t>
  </si>
  <si>
    <t>Обслуживание системы пожарной сигнализации и дымоудаления</t>
  </si>
  <si>
    <t>16</t>
  </si>
  <si>
    <t>Доходы полученные от размещения рекламы и предоставления места под аренду в многоквартирном доме №51 по ул.Энергетиков представлены в таблице №5</t>
  </si>
  <si>
    <t xml:space="preserve">ИП Шишкин </t>
  </si>
  <si>
    <t>Антенна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</si>
</sst>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1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5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1" fontId="20" fillId="3" borderId="0" xfId="2" applyNumberFormat="1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" fontId="5" fillId="3" borderId="3" xfId="2" applyNumberFormat="1" applyFont="1" applyFill="1" applyBorder="1" applyAlignment="1"/>
    <xf numFmtId="0" fontId="23" fillId="3" borderId="0" xfId="2" applyFont="1" applyFill="1">
      <alignment horizontal="left"/>
    </xf>
    <xf numFmtId="0" fontId="9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wrapText="1"/>
    </xf>
    <xf numFmtId="0" fontId="1" fillId="3" borderId="0" xfId="2" applyFont="1" applyFill="1" applyBorder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6" fillId="3" borderId="3" xfId="2" applyFont="1" applyFill="1" applyBorder="1" applyAlignment="1">
      <alignment horizontal="right"/>
    </xf>
    <xf numFmtId="0" fontId="6" fillId="3" borderId="8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right"/>
    </xf>
    <xf numFmtId="0" fontId="23" fillId="3" borderId="0" xfId="2" applyFont="1" applyFill="1" applyAlignment="1">
      <alignment horizontal="left"/>
    </xf>
    <xf numFmtId="1" fontId="5" fillId="0" borderId="3" xfId="2" applyNumberFormat="1" applyFont="1" applyFill="1" applyBorder="1" applyAlignment="1">
      <alignment horizontal="right"/>
    </xf>
    <xf numFmtId="0" fontId="5" fillId="0" borderId="2" xfId="2" applyFont="1" applyFill="1" applyBorder="1" applyAlignment="1"/>
    <xf numFmtId="0" fontId="5" fillId="3" borderId="0" xfId="2" applyFont="1" applyFill="1" applyBorder="1" applyAlignment="1">
      <alignment horizontal="center"/>
    </xf>
    <xf numFmtId="1" fontId="5" fillId="3" borderId="0" xfId="2" applyNumberFormat="1" applyFont="1" applyFill="1" applyBorder="1" applyAlignment="1">
      <alignment horizontal="right"/>
    </xf>
    <xf numFmtId="2" fontId="28" fillId="3" borderId="0" xfId="1" applyNumberFormat="1" applyFont="1" applyFill="1" applyAlignment="1" applyProtection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2" applyFont="1" applyFill="1">
      <alignment horizontal="left"/>
    </xf>
    <xf numFmtId="0" fontId="21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 applyAlignment="1">
      <alignment horizontal="center"/>
    </xf>
    <xf numFmtId="0" fontId="20" fillId="3" borderId="6" xfId="2" applyFont="1" applyFill="1" applyBorder="1" applyAlignment="1">
      <alignment horizontal="left"/>
    </xf>
    <xf numFmtId="0" fontId="20" fillId="3" borderId="7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23" fillId="3" borderId="0" xfId="2" applyFont="1" applyFill="1" applyAlignment="1">
      <alignment horizontal="left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0" fontId="15" fillId="2" borderId="11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15" fillId="2" borderId="10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2" fontId="18" fillId="2" borderId="8" xfId="2" applyNumberFormat="1" applyFont="1" applyFill="1" applyBorder="1" applyAlignment="1">
      <alignment horizontal="left" vertical="top" wrapText="1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6">
          <cell r="D16">
            <v>6421.6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>
        <row r="10">
          <cell r="E10">
            <v>1168.1487999999999</v>
          </cell>
        </row>
        <row r="13">
          <cell r="C13">
            <v>6418.4</v>
          </cell>
        </row>
        <row r="14">
          <cell r="I14">
            <v>24.642652815798222</v>
          </cell>
        </row>
        <row r="15">
          <cell r="I15">
            <v>5.6964729338417968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28515625" style="2" customWidth="1"/>
    <col min="2" max="2" width="12.5703125" style="2" customWidth="1"/>
    <col min="3" max="3" width="13.5703125" style="2" customWidth="1"/>
    <col min="4" max="4" width="13.85546875" style="2" customWidth="1"/>
    <col min="5" max="5" width="11.140625" style="2" customWidth="1"/>
    <col min="6" max="6" width="15.42578125" style="2" customWidth="1"/>
    <col min="7" max="7" width="16.42578125" style="2" customWidth="1"/>
    <col min="8" max="8" width="19.1406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54" t="s">
        <v>0</v>
      </c>
      <c r="B1" s="154"/>
      <c r="C1" s="154"/>
      <c r="D1" s="154"/>
      <c r="E1" s="154"/>
      <c r="F1" s="154"/>
      <c r="G1" s="154"/>
      <c r="H1" s="154"/>
      <c r="I1" s="1"/>
      <c r="J1" s="1"/>
      <c r="K1" s="1"/>
      <c r="L1" s="1"/>
      <c r="M1" s="1"/>
      <c r="N1" s="1"/>
      <c r="O1" s="1"/>
    </row>
    <row r="2" spans="1:16" ht="18">
      <c r="A2" s="154" t="s">
        <v>84</v>
      </c>
      <c r="B2" s="154"/>
      <c r="C2" s="154"/>
      <c r="D2" s="154"/>
      <c r="E2" s="154"/>
      <c r="F2" s="154"/>
      <c r="G2" s="154"/>
      <c r="H2" s="154"/>
      <c r="I2" s="1"/>
      <c r="J2" s="1"/>
      <c r="K2" s="1"/>
      <c r="L2" s="1"/>
      <c r="M2" s="1"/>
      <c r="N2" s="1"/>
      <c r="O2" s="1"/>
    </row>
    <row r="3" spans="1:16" ht="18">
      <c r="A3" s="155" t="s">
        <v>73</v>
      </c>
      <c r="B3" s="155"/>
      <c r="C3" s="155"/>
      <c r="D3" s="155"/>
      <c r="E3" s="155"/>
      <c r="F3" s="155"/>
      <c r="G3" s="155"/>
      <c r="H3" s="155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85</v>
      </c>
      <c r="B5" s="5"/>
      <c r="C5" s="5"/>
      <c r="D5" s="5"/>
      <c r="E5" s="119" t="s">
        <v>86</v>
      </c>
      <c r="F5" s="119"/>
      <c r="G5" s="119"/>
      <c r="H5" s="119"/>
      <c r="I5" s="6"/>
      <c r="J5" s="6"/>
    </row>
    <row r="6" spans="1:16" s="7" customFormat="1" ht="14.25">
      <c r="A6" s="5" t="s">
        <v>1</v>
      </c>
      <c r="B6" s="5"/>
      <c r="C6" s="5"/>
      <c r="D6" s="5"/>
      <c r="E6" s="119"/>
      <c r="F6" s="119"/>
      <c r="G6" s="119"/>
      <c r="H6" s="119"/>
      <c r="I6" s="6"/>
      <c r="J6" s="6"/>
    </row>
    <row r="7" spans="1:16" s="7" customFormat="1" ht="14.25">
      <c r="A7" s="5" t="s">
        <v>87</v>
      </c>
      <c r="B7" s="5"/>
      <c r="C7" s="5"/>
      <c r="D7" s="5"/>
      <c r="E7" s="119"/>
      <c r="F7" s="119"/>
      <c r="G7" s="119"/>
      <c r="H7" s="119"/>
      <c r="I7" s="6"/>
      <c r="J7" s="6"/>
    </row>
    <row r="8" spans="1:16" s="7" customFormat="1" ht="14.25">
      <c r="A8" s="5" t="s">
        <v>88</v>
      </c>
      <c r="B8" s="5"/>
      <c r="C8" s="5"/>
      <c r="D8" s="5"/>
      <c r="E8" s="119"/>
      <c r="F8" s="119"/>
      <c r="G8" s="119"/>
      <c r="H8" s="119"/>
      <c r="I8" s="85"/>
      <c r="J8" s="85"/>
    </row>
    <row r="9" spans="1:16" s="7" customFormat="1" ht="14.25">
      <c r="A9" s="5" t="s">
        <v>89</v>
      </c>
      <c r="B9" s="5"/>
      <c r="C9" s="5"/>
      <c r="D9" s="5"/>
      <c r="E9" s="85" t="s">
        <v>2</v>
      </c>
      <c r="F9" s="6"/>
      <c r="G9" s="6"/>
      <c r="H9" s="6"/>
      <c r="I9" s="6"/>
      <c r="J9" s="6"/>
    </row>
    <row r="10" spans="1:16" s="7" customFormat="1" ht="14.25">
      <c r="A10" s="5" t="s">
        <v>90</v>
      </c>
      <c r="B10" s="5"/>
      <c r="C10" s="5"/>
      <c r="D10" s="5"/>
      <c r="F10" s="85"/>
      <c r="G10" s="85"/>
      <c r="H10" s="85"/>
      <c r="I10" s="85"/>
      <c r="J10" s="85"/>
    </row>
    <row r="11" spans="1:16" s="7" customFormat="1" ht="14.25">
      <c r="A11" s="5" t="s">
        <v>91</v>
      </c>
      <c r="B11" s="5"/>
      <c r="C11" s="5"/>
      <c r="D11" s="5"/>
      <c r="E11" s="5" t="s">
        <v>3</v>
      </c>
      <c r="F11" s="5"/>
      <c r="G11" s="5" t="s">
        <v>92</v>
      </c>
      <c r="I11" s="5"/>
      <c r="J11" s="5"/>
    </row>
    <row r="12" spans="1:16" s="7" customFormat="1" ht="14.25">
      <c r="A12" s="5" t="s">
        <v>93</v>
      </c>
      <c r="B12" s="5"/>
      <c r="C12" s="5"/>
      <c r="D12" s="5"/>
      <c r="E12" s="5" t="s">
        <v>4</v>
      </c>
      <c r="F12" s="5"/>
      <c r="G12" s="5" t="s">
        <v>94</v>
      </c>
      <c r="I12" s="5"/>
      <c r="J12" s="5"/>
    </row>
    <row r="13" spans="1:16" s="7" customFormat="1" ht="14.25">
      <c r="A13" s="5" t="s">
        <v>95</v>
      </c>
      <c r="B13" s="5"/>
      <c r="C13" s="5"/>
      <c r="D13" s="5"/>
      <c r="E13" s="5" t="s">
        <v>5</v>
      </c>
      <c r="F13" s="5"/>
      <c r="G13" s="5" t="s">
        <v>6</v>
      </c>
      <c r="I13" s="5"/>
      <c r="J13" s="5"/>
    </row>
    <row r="14" spans="1:16" s="7" customFormat="1" ht="14.25">
      <c r="A14" s="5" t="s">
        <v>96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97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2"/>
      <c r="B16" s="72"/>
      <c r="C16" s="72"/>
      <c r="D16" s="72"/>
      <c r="E16" s="5"/>
      <c r="F16" s="5"/>
      <c r="G16" s="5"/>
      <c r="H16" s="5"/>
      <c r="I16" s="73"/>
      <c r="J16" s="73"/>
      <c r="K16" s="74"/>
      <c r="L16" s="74"/>
      <c r="M16" s="74"/>
      <c r="N16" s="74"/>
      <c r="O16" s="74"/>
      <c r="P16" s="74"/>
    </row>
    <row r="17" spans="1:16" ht="30.2" customHeight="1">
      <c r="A17" s="119" t="s">
        <v>98</v>
      </c>
      <c r="B17" s="119"/>
      <c r="C17" s="119"/>
      <c r="D17" s="119"/>
      <c r="E17" s="119"/>
      <c r="F17" s="119"/>
      <c r="G17" s="119"/>
      <c r="H17" s="119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56" t="s">
        <v>7</v>
      </c>
      <c r="B19" s="156"/>
      <c r="C19" s="156"/>
      <c r="D19" s="156"/>
      <c r="E19" s="156"/>
      <c r="F19" s="156"/>
      <c r="G19" s="156"/>
      <c r="H19" s="156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57"/>
      <c r="C20" s="157"/>
      <c r="D20" s="157"/>
      <c r="E20" s="157"/>
      <c r="F20" s="157"/>
      <c r="G20" s="12"/>
      <c r="H20" s="13" t="s">
        <v>8</v>
      </c>
      <c r="I20" s="27"/>
      <c r="K20" s="8"/>
      <c r="M20" s="8"/>
      <c r="N20" s="8"/>
      <c r="O20" s="15"/>
    </row>
    <row r="21" spans="1:16" s="7" customFormat="1" ht="15" customHeight="1">
      <c r="A21" s="137" t="s">
        <v>9</v>
      </c>
      <c r="B21" s="138"/>
      <c r="C21" s="143" t="s">
        <v>10</v>
      </c>
      <c r="D21" s="146" t="s">
        <v>70</v>
      </c>
      <c r="E21" s="147"/>
      <c r="F21" s="143" t="s">
        <v>11</v>
      </c>
      <c r="G21" s="152" t="s">
        <v>12</v>
      </c>
      <c r="H21" s="152" t="s">
        <v>13</v>
      </c>
      <c r="I21" s="16"/>
    </row>
    <row r="22" spans="1:16" s="7" customFormat="1" ht="15" customHeight="1">
      <c r="A22" s="139"/>
      <c r="B22" s="140"/>
      <c r="C22" s="144"/>
      <c r="D22" s="148"/>
      <c r="E22" s="149"/>
      <c r="F22" s="158"/>
      <c r="G22" s="153"/>
      <c r="H22" s="153"/>
      <c r="I22" s="16"/>
    </row>
    <row r="23" spans="1:16" s="7" customFormat="1" ht="89.45" customHeight="1">
      <c r="A23" s="141"/>
      <c r="B23" s="142"/>
      <c r="C23" s="145"/>
      <c r="D23" s="150"/>
      <c r="E23" s="151"/>
      <c r="F23" s="159"/>
      <c r="G23" s="153"/>
      <c r="H23" s="153"/>
      <c r="I23" s="131"/>
    </row>
    <row r="24" spans="1:16" s="77" customFormat="1" ht="14.25">
      <c r="A24" s="75"/>
      <c r="B24" s="17">
        <v>1442400</v>
      </c>
      <c r="C24" s="18">
        <v>1430311</v>
      </c>
      <c r="D24" s="161">
        <v>215304.72</v>
      </c>
      <c r="E24" s="162"/>
      <c r="F24" s="19">
        <f>C24-B24</f>
        <v>-12089</v>
      </c>
      <c r="G24" s="78">
        <f>H60</f>
        <v>1435121.2024440302</v>
      </c>
      <c r="H24" s="20">
        <f>C24+D24-G24</f>
        <v>210494.51755596977</v>
      </c>
      <c r="I24" s="131"/>
      <c r="J24" s="76"/>
    </row>
    <row r="25" spans="1:16" s="77" customFormat="1" ht="40.15" customHeight="1">
      <c r="A25" s="160" t="s">
        <v>99</v>
      </c>
      <c r="B25" s="160"/>
      <c r="C25" s="160"/>
      <c r="D25" s="160"/>
      <c r="E25" s="160"/>
      <c r="F25" s="160"/>
      <c r="G25" s="160"/>
      <c r="H25" s="160"/>
      <c r="I25" s="89"/>
      <c r="J25" s="76"/>
    </row>
    <row r="26" spans="1:16" s="77" customFormat="1" ht="29.85" customHeight="1">
      <c r="A26" s="163" t="s">
        <v>100</v>
      </c>
      <c r="B26" s="163"/>
      <c r="C26" s="163"/>
      <c r="D26" s="163"/>
      <c r="E26" s="163"/>
      <c r="F26" s="163"/>
      <c r="G26" s="163"/>
      <c r="H26" s="163"/>
      <c r="I26" s="89"/>
      <c r="J26" s="76"/>
    </row>
    <row r="27" spans="1:16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8"/>
      <c r="L27" s="8"/>
      <c r="M27" s="8"/>
      <c r="N27" s="8"/>
      <c r="O27" s="8"/>
      <c r="P27" s="8"/>
    </row>
    <row r="28" spans="1:16" ht="14.25">
      <c r="A28" s="164" t="s">
        <v>101</v>
      </c>
      <c r="B28" s="164"/>
      <c r="C28" s="164"/>
      <c r="D28" s="164"/>
      <c r="E28" s="164"/>
      <c r="F28" s="164"/>
      <c r="G28" s="164"/>
      <c r="H28" s="164"/>
      <c r="I28" s="5"/>
      <c r="J28" s="5"/>
      <c r="K28" s="7"/>
      <c r="L28" s="7"/>
      <c r="M28" s="7"/>
      <c r="N28" s="7"/>
      <c r="O28" s="7"/>
      <c r="P28" s="7"/>
    </row>
    <row r="29" spans="1:16" ht="14.25">
      <c r="A29" s="5" t="s">
        <v>102</v>
      </c>
      <c r="B29" s="5"/>
      <c r="C29" s="5"/>
      <c r="D29" s="5"/>
      <c r="E29" s="5"/>
      <c r="F29" s="5"/>
      <c r="G29" s="24"/>
      <c r="H29" s="24"/>
      <c r="I29" s="5"/>
      <c r="J29" s="7"/>
      <c r="K29" s="7"/>
      <c r="L29" s="7"/>
      <c r="M29" s="7"/>
      <c r="N29" s="7"/>
      <c r="O29" s="7"/>
    </row>
    <row r="30" spans="1:16" ht="15" customHeight="1">
      <c r="A30" s="119" t="s">
        <v>14</v>
      </c>
      <c r="B30" s="119"/>
      <c r="C30" s="119"/>
      <c r="D30" s="119"/>
      <c r="E30" s="119"/>
      <c r="F30" s="119"/>
      <c r="G30" s="119"/>
      <c r="H30" s="119"/>
      <c r="I30" s="6"/>
      <c r="J30" s="6"/>
      <c r="K30" s="6"/>
      <c r="L30" s="6"/>
      <c r="M30" s="6"/>
      <c r="N30" s="6"/>
      <c r="O30" s="6"/>
      <c r="P30" s="6"/>
    </row>
    <row r="31" spans="1:16" ht="14.25">
      <c r="A31" s="5" t="s">
        <v>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23" s="14" customFormat="1" ht="15.75">
      <c r="A33" s="105" t="s">
        <v>16</v>
      </c>
      <c r="B33" s="105"/>
      <c r="C33" s="105"/>
      <c r="D33" s="105"/>
      <c r="E33" s="105"/>
      <c r="F33" s="105"/>
      <c r="G33" s="105"/>
      <c r="H33" s="105"/>
      <c r="I33" s="10"/>
      <c r="J33" s="10"/>
    </row>
    <row r="34" spans="1:23" s="14" customFormat="1">
      <c r="A34" s="26"/>
      <c r="B34" s="86"/>
      <c r="C34" s="165"/>
      <c r="D34" s="165"/>
      <c r="E34" s="166"/>
      <c r="F34" s="166"/>
      <c r="G34" s="86"/>
      <c r="H34" s="27" t="s">
        <v>17</v>
      </c>
      <c r="I34" s="27"/>
    </row>
    <row r="35" spans="1:23" s="14" customFormat="1" ht="15.75">
      <c r="A35" s="167" t="s">
        <v>18</v>
      </c>
      <c r="B35" s="168"/>
      <c r="C35" s="121" t="s">
        <v>19</v>
      </c>
      <c r="D35" s="169"/>
      <c r="E35" s="169"/>
      <c r="F35" s="169"/>
      <c r="G35" s="122"/>
      <c r="H35" s="28" t="s">
        <v>20</v>
      </c>
      <c r="L35" s="37"/>
      <c r="M35" s="37"/>
      <c r="N35" s="37"/>
      <c r="O35" s="37"/>
      <c r="P35" s="37"/>
      <c r="Q35" s="37"/>
      <c r="R35" s="37"/>
    </row>
    <row r="36" spans="1:23" s="14" customFormat="1" ht="15" customHeight="1">
      <c r="A36" s="123" t="s">
        <v>103</v>
      </c>
      <c r="B36" s="123"/>
      <c r="C36" s="29" t="s">
        <v>104</v>
      </c>
      <c r="D36" s="30"/>
      <c r="E36" s="30"/>
      <c r="F36" s="30"/>
      <c r="G36" s="30"/>
      <c r="H36" s="31">
        <f>2852</f>
        <v>2852</v>
      </c>
      <c r="L36" s="37"/>
      <c r="M36" s="37"/>
      <c r="N36" s="37"/>
      <c r="O36" s="37"/>
      <c r="P36" s="37"/>
      <c r="Q36" s="37"/>
      <c r="R36" s="37"/>
    </row>
    <row r="37" spans="1:23" s="14" customFormat="1" ht="15" customHeight="1">
      <c r="A37" s="123"/>
      <c r="B37" s="123"/>
      <c r="C37" s="29" t="s">
        <v>105</v>
      </c>
      <c r="D37" s="30"/>
      <c r="E37" s="30"/>
      <c r="F37" s="30"/>
      <c r="G37" s="30"/>
      <c r="H37" s="31">
        <f>7389+1777</f>
        <v>9166</v>
      </c>
      <c r="L37" s="37"/>
      <c r="M37" s="37"/>
      <c r="N37" s="37"/>
      <c r="O37" s="37"/>
      <c r="P37" s="37"/>
      <c r="Q37" s="37"/>
      <c r="R37" s="37"/>
    </row>
    <row r="38" spans="1:23" s="14" customFormat="1" ht="15" customHeight="1">
      <c r="A38" s="123"/>
      <c r="B38" s="123"/>
      <c r="C38" s="29" t="s">
        <v>80</v>
      </c>
      <c r="D38" s="30"/>
      <c r="E38" s="30"/>
      <c r="F38" s="30"/>
      <c r="G38" s="30"/>
      <c r="H38" s="31">
        <f>849+1129+2052</f>
        <v>4030</v>
      </c>
      <c r="L38" s="37"/>
      <c r="M38" s="37"/>
      <c r="N38" s="37"/>
      <c r="O38" s="37"/>
      <c r="P38" s="37"/>
      <c r="Q38" s="37"/>
      <c r="R38" s="37"/>
    </row>
    <row r="39" spans="1:23" s="14" customFormat="1" ht="15" customHeight="1">
      <c r="A39" s="123"/>
      <c r="B39" s="123"/>
      <c r="C39" s="29" t="s">
        <v>106</v>
      </c>
      <c r="D39" s="30"/>
      <c r="E39" s="30"/>
      <c r="F39" s="30"/>
      <c r="G39" s="30"/>
      <c r="H39" s="31">
        <f>30050+22180</f>
        <v>52230</v>
      </c>
      <c r="L39" s="37"/>
      <c r="M39" s="37"/>
      <c r="N39" s="37"/>
      <c r="O39" s="37"/>
      <c r="P39" s="37"/>
      <c r="Q39" s="37"/>
      <c r="R39" s="37"/>
    </row>
    <row r="40" spans="1:23" s="14" customFormat="1" ht="15">
      <c r="A40" s="123"/>
      <c r="B40" s="123"/>
      <c r="C40" s="29" t="s">
        <v>77</v>
      </c>
      <c r="D40" s="90"/>
      <c r="E40" s="90"/>
      <c r="F40" s="90"/>
      <c r="G40" s="90"/>
      <c r="H40" s="31">
        <f>10433+42558+4489+3467</f>
        <v>60947</v>
      </c>
      <c r="L40" s="37"/>
      <c r="M40" s="37"/>
      <c r="N40" s="37"/>
      <c r="O40" s="37"/>
      <c r="P40" s="37"/>
      <c r="Q40" s="37"/>
      <c r="R40" s="37"/>
    </row>
    <row r="41" spans="1:23" s="14" customFormat="1" ht="15">
      <c r="A41" s="123"/>
      <c r="B41" s="123"/>
      <c r="C41" s="29"/>
      <c r="D41" s="30"/>
      <c r="E41" s="30"/>
      <c r="F41" s="30"/>
      <c r="G41" s="30"/>
      <c r="H41" s="91">
        <f>SUM(H36:H40)</f>
        <v>129225</v>
      </c>
    </row>
    <row r="42" spans="1:23" s="14" customFormat="1" ht="15">
      <c r="A42" s="123"/>
      <c r="B42" s="123"/>
      <c r="C42" s="132" t="s">
        <v>107</v>
      </c>
      <c r="D42" s="133"/>
      <c r="E42" s="133"/>
      <c r="F42" s="133"/>
      <c r="G42" s="134"/>
      <c r="H42" s="9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</row>
    <row r="43" spans="1:23" s="14" customFormat="1" ht="15">
      <c r="A43" s="123"/>
      <c r="B43" s="123"/>
      <c r="C43" s="29" t="s">
        <v>108</v>
      </c>
      <c r="D43" s="93"/>
      <c r="E43" s="93"/>
      <c r="F43" s="93"/>
      <c r="G43" s="93"/>
      <c r="H43" s="94">
        <f>3121+4467</f>
        <v>7588</v>
      </c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4" customFormat="1" ht="15" customHeight="1">
      <c r="A44" s="123"/>
      <c r="B44" s="123"/>
      <c r="C44" s="29" t="s">
        <v>109</v>
      </c>
      <c r="D44" s="30"/>
      <c r="E44" s="30"/>
      <c r="F44" s="30"/>
      <c r="G44" s="30"/>
      <c r="H44" s="94">
        <v>1031</v>
      </c>
    </row>
    <row r="45" spans="1:23">
      <c r="A45" s="32"/>
      <c r="B45" s="32"/>
      <c r="C45" s="32"/>
      <c r="D45" s="32"/>
      <c r="E45" s="33"/>
      <c r="F45" s="33"/>
      <c r="G45" s="33"/>
      <c r="H45" s="33"/>
      <c r="I45" s="33"/>
      <c r="J45" s="33"/>
    </row>
    <row r="46" spans="1:23" ht="42.75" customHeight="1">
      <c r="A46" s="119" t="s">
        <v>110</v>
      </c>
      <c r="B46" s="119"/>
      <c r="C46" s="119"/>
      <c r="D46" s="119"/>
      <c r="E46" s="119"/>
      <c r="F46" s="119"/>
      <c r="G46" s="119"/>
      <c r="H46" s="119"/>
      <c r="I46" s="6"/>
      <c r="J46" s="6"/>
    </row>
    <row r="47" spans="1:23">
      <c r="A47" s="32"/>
      <c r="B47" s="32"/>
      <c r="C47" s="32"/>
      <c r="D47" s="32"/>
      <c r="E47" s="33"/>
      <c r="F47" s="33"/>
      <c r="G47" s="33"/>
      <c r="H47" s="33"/>
      <c r="I47" s="33"/>
      <c r="J47" s="33"/>
    </row>
    <row r="48" spans="1:23" ht="33" customHeight="1">
      <c r="A48" s="120" t="s">
        <v>74</v>
      </c>
      <c r="B48" s="120"/>
      <c r="C48" s="120"/>
      <c r="D48" s="120"/>
      <c r="E48" s="120"/>
      <c r="F48" s="120"/>
      <c r="G48" s="120"/>
      <c r="H48" s="120"/>
      <c r="I48" s="34"/>
      <c r="J48" s="34"/>
      <c r="K48" s="11"/>
      <c r="L48" s="11"/>
      <c r="M48" s="11"/>
      <c r="N48" s="11"/>
      <c r="O48" s="11"/>
      <c r="P48" s="11"/>
    </row>
    <row r="49" spans="1:17" ht="15">
      <c r="A49" s="35"/>
      <c r="B49" s="35"/>
      <c r="C49" s="35"/>
      <c r="D49" s="35"/>
      <c r="E49" s="35"/>
      <c r="F49" s="35"/>
      <c r="G49" s="35"/>
      <c r="H49" s="36" t="s">
        <v>21</v>
      </c>
      <c r="J49" s="35"/>
      <c r="M49" s="35"/>
      <c r="N49" s="35"/>
      <c r="O49" s="35"/>
      <c r="P49" s="35"/>
    </row>
    <row r="50" spans="1:17" ht="15.75">
      <c r="A50" s="121" t="s">
        <v>18</v>
      </c>
      <c r="B50" s="122"/>
      <c r="C50" s="121" t="s">
        <v>19</v>
      </c>
      <c r="D50" s="169"/>
      <c r="E50" s="169"/>
      <c r="F50" s="169"/>
      <c r="G50" s="122"/>
      <c r="H50" s="28" t="s">
        <v>20</v>
      </c>
      <c r="I50" s="35"/>
      <c r="J50" s="35"/>
      <c r="K50" s="35"/>
      <c r="L50" s="35"/>
    </row>
    <row r="51" spans="1:17" ht="15" customHeight="1">
      <c r="A51" s="123" t="s">
        <v>103</v>
      </c>
      <c r="B51" s="123"/>
      <c r="C51" s="124" t="s">
        <v>111</v>
      </c>
      <c r="D51" s="125"/>
      <c r="E51" s="125"/>
      <c r="F51" s="125"/>
      <c r="G51" s="126"/>
      <c r="H51" s="94">
        <f>1815+3577</f>
        <v>5392</v>
      </c>
      <c r="I51" s="35"/>
      <c r="J51" s="35"/>
      <c r="K51" s="35"/>
      <c r="L51" s="35"/>
    </row>
    <row r="52" spans="1:17" ht="15" customHeight="1">
      <c r="A52" s="123"/>
      <c r="B52" s="123"/>
      <c r="C52" s="29" t="s">
        <v>112</v>
      </c>
      <c r="D52" s="87"/>
      <c r="E52" s="87"/>
      <c r="F52" s="87"/>
      <c r="G52" s="88"/>
      <c r="H52" s="31">
        <f>3627</f>
        <v>3627</v>
      </c>
      <c r="I52" s="35"/>
      <c r="J52" s="35"/>
      <c r="K52" s="35"/>
      <c r="L52" s="35"/>
    </row>
    <row r="53" spans="1:17" ht="14.25">
      <c r="A53" s="123"/>
      <c r="B53" s="123"/>
      <c r="C53" s="127" t="s">
        <v>22</v>
      </c>
      <c r="D53" s="128"/>
      <c r="E53" s="128"/>
      <c r="F53" s="128"/>
      <c r="G53" s="129"/>
      <c r="H53" s="82">
        <v>8622</v>
      </c>
      <c r="I53" s="33"/>
      <c r="J53" s="33"/>
    </row>
    <row r="54" spans="1:17">
      <c r="A54" s="32"/>
      <c r="B54" s="32"/>
      <c r="C54" s="32"/>
      <c r="D54" s="32"/>
      <c r="E54" s="33"/>
      <c r="F54" s="33"/>
      <c r="G54" s="33"/>
      <c r="H54" s="33"/>
      <c r="I54" s="33"/>
      <c r="J54" s="33"/>
    </row>
    <row r="55" spans="1:17">
      <c r="A55" s="37" t="s">
        <v>113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18" customHeight="1">
      <c r="A56" s="135" t="s">
        <v>68</v>
      </c>
      <c r="B56" s="135"/>
      <c r="C56" s="135"/>
      <c r="D56" s="135"/>
      <c r="E56" s="135"/>
      <c r="F56" s="135"/>
      <c r="G56" s="135"/>
      <c r="H56" s="135"/>
      <c r="I56" s="38"/>
      <c r="J56" s="38"/>
    </row>
    <row r="57" spans="1:17" ht="12.2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7" ht="15.75">
      <c r="A58" s="136" t="s">
        <v>23</v>
      </c>
      <c r="B58" s="136"/>
      <c r="C58" s="136"/>
      <c r="D58" s="136"/>
      <c r="E58" s="136"/>
      <c r="F58" s="136"/>
      <c r="G58" s="136"/>
      <c r="H58" s="136"/>
      <c r="I58" s="11"/>
      <c r="J58" s="11"/>
    </row>
    <row r="59" spans="1:17" ht="15.75">
      <c r="A59" s="84"/>
      <c r="B59" s="84"/>
      <c r="C59" s="84"/>
      <c r="D59" s="84"/>
      <c r="E59" s="84"/>
      <c r="F59" s="84"/>
      <c r="G59" s="84"/>
      <c r="H59" s="36" t="s">
        <v>24</v>
      </c>
      <c r="J59" s="84"/>
    </row>
    <row r="60" spans="1:17" ht="15.75">
      <c r="A60" s="108" t="s">
        <v>25</v>
      </c>
      <c r="B60" s="108"/>
      <c r="C60" s="108"/>
      <c r="D60" s="108"/>
      <c r="E60" s="108"/>
      <c r="F60" s="108"/>
      <c r="G60" s="109"/>
      <c r="H60" s="39">
        <f>SUM(H70:H83)+H62+H69</f>
        <v>1435121.2024440302</v>
      </c>
      <c r="I60" s="40"/>
      <c r="J60" s="40"/>
    </row>
    <row r="61" spans="1:17" ht="15">
      <c r="A61" s="41" t="s">
        <v>26</v>
      </c>
      <c r="B61" s="110" t="s">
        <v>27</v>
      </c>
      <c r="C61" s="111"/>
      <c r="D61" s="111"/>
      <c r="E61" s="111"/>
      <c r="F61" s="111"/>
      <c r="G61" s="112"/>
      <c r="H61" s="42" t="s">
        <v>28</v>
      </c>
      <c r="I61" s="22"/>
    </row>
    <row r="62" spans="1:17" ht="15.75">
      <c r="A62" s="43" t="s">
        <v>29</v>
      </c>
      <c r="B62" s="29" t="s">
        <v>30</v>
      </c>
      <c r="C62" s="30"/>
      <c r="D62" s="30"/>
      <c r="E62" s="30"/>
      <c r="F62" s="30"/>
      <c r="G62" s="30"/>
      <c r="H62" s="91">
        <f>SUM(H63:H68)</f>
        <v>124527.0418916933</v>
      </c>
      <c r="I62" s="21"/>
      <c r="K62" s="44"/>
    </row>
    <row r="63" spans="1:17" ht="15">
      <c r="A63" s="43"/>
      <c r="B63" s="29" t="s">
        <v>78</v>
      </c>
      <c r="C63" s="30"/>
      <c r="D63" s="30"/>
      <c r="E63" s="30"/>
      <c r="F63" s="30"/>
      <c r="G63" s="30"/>
      <c r="H63" s="31">
        <f>1592+2272</f>
        <v>3864</v>
      </c>
      <c r="I63" s="79">
        <f>SUM(H63:H66)</f>
        <v>83075</v>
      </c>
      <c r="K63" s="95"/>
      <c r="L63" s="95"/>
      <c r="M63" s="95"/>
      <c r="N63" s="95"/>
      <c r="O63" s="95"/>
      <c r="P63" s="95"/>
      <c r="Q63" s="95"/>
    </row>
    <row r="64" spans="1:17" ht="15">
      <c r="A64" s="43"/>
      <c r="B64" s="29" t="s">
        <v>75</v>
      </c>
      <c r="C64" s="30"/>
      <c r="D64" s="30"/>
      <c r="E64" s="30"/>
      <c r="F64" s="30"/>
      <c r="G64" s="30"/>
      <c r="H64" s="31">
        <v>20903</v>
      </c>
      <c r="I64" s="21"/>
      <c r="K64" s="95"/>
      <c r="L64" s="95"/>
      <c r="M64" s="95"/>
      <c r="N64" s="95"/>
      <c r="O64" s="95"/>
      <c r="P64" s="95"/>
      <c r="Q64" s="95"/>
    </row>
    <row r="65" spans="1:22" ht="15">
      <c r="A65" s="43"/>
      <c r="B65" s="29" t="s">
        <v>114</v>
      </c>
      <c r="C65" s="30"/>
      <c r="D65" s="30"/>
      <c r="E65" s="30"/>
      <c r="F65" s="30"/>
      <c r="G65" s="30"/>
      <c r="H65" s="31">
        <v>52230</v>
      </c>
      <c r="I65" s="21"/>
      <c r="K65" s="95"/>
      <c r="L65" s="95"/>
      <c r="M65" s="95"/>
      <c r="N65" s="95"/>
      <c r="O65" s="95"/>
      <c r="P65" s="95"/>
      <c r="Q65" s="95"/>
    </row>
    <row r="66" spans="1:22" ht="15">
      <c r="A66" s="43"/>
      <c r="B66" s="29" t="s">
        <v>81</v>
      </c>
      <c r="C66" s="30"/>
      <c r="D66" s="30"/>
      <c r="E66" s="30"/>
      <c r="F66" s="30"/>
      <c r="G66" s="30"/>
      <c r="H66" s="96">
        <f>5029+1049</f>
        <v>6078</v>
      </c>
      <c r="I66" s="21"/>
      <c r="K66" s="113"/>
      <c r="L66" s="113"/>
      <c r="M66" s="113"/>
      <c r="N66" s="113"/>
      <c r="O66" s="113"/>
      <c r="P66" s="113"/>
      <c r="Q66" s="113"/>
    </row>
    <row r="67" spans="1:22" ht="15">
      <c r="A67" s="43"/>
      <c r="B67" s="97" t="s">
        <v>115</v>
      </c>
      <c r="C67" s="30"/>
      <c r="D67" s="30"/>
      <c r="E67" s="30"/>
      <c r="F67" s="30"/>
      <c r="G67" s="30"/>
      <c r="H67" s="96">
        <v>2307</v>
      </c>
      <c r="I67" s="21"/>
      <c r="K67" s="95"/>
      <c r="L67" s="95"/>
      <c r="M67" s="95"/>
      <c r="N67" s="95"/>
      <c r="O67" s="95"/>
      <c r="P67" s="95"/>
      <c r="Q67" s="95"/>
    </row>
    <row r="68" spans="1:22" ht="49.7" customHeight="1">
      <c r="A68" s="43"/>
      <c r="B68" s="114" t="s">
        <v>82</v>
      </c>
      <c r="C68" s="115"/>
      <c r="D68" s="115"/>
      <c r="E68" s="115"/>
      <c r="F68" s="115"/>
      <c r="G68" s="115"/>
      <c r="H68" s="31">
        <f>[1]Основное!$D$16*[1]Основное!I32</f>
        <v>39145.041891693298</v>
      </c>
      <c r="I68" s="21"/>
      <c r="K68" s="95"/>
      <c r="L68" s="95"/>
      <c r="M68" s="95"/>
      <c r="N68" s="95"/>
      <c r="O68" s="95"/>
      <c r="P68" s="95"/>
      <c r="Q68" s="95"/>
    </row>
    <row r="69" spans="1:22" ht="29.25" customHeight="1">
      <c r="A69" s="43" t="s">
        <v>31</v>
      </c>
      <c r="B69" s="116" t="s">
        <v>71</v>
      </c>
      <c r="C69" s="117"/>
      <c r="D69" s="117"/>
      <c r="E69" s="117"/>
      <c r="F69" s="117"/>
      <c r="G69" s="118"/>
      <c r="H69" s="31">
        <f>8622+[1]Основное!I33*[1]Основное!D16</f>
        <v>10521.694423758008</v>
      </c>
      <c r="I69" s="21"/>
      <c r="K69" s="113"/>
      <c r="L69" s="113"/>
      <c r="M69" s="113"/>
      <c r="N69" s="113"/>
      <c r="O69" s="113"/>
      <c r="P69" s="113"/>
      <c r="Q69" s="113"/>
    </row>
    <row r="70" spans="1:22" ht="15">
      <c r="A70" s="43" t="s">
        <v>32</v>
      </c>
      <c r="B70" s="45" t="s">
        <v>33</v>
      </c>
      <c r="C70" s="30"/>
      <c r="D70" s="30"/>
      <c r="E70" s="30"/>
      <c r="F70" s="30"/>
      <c r="G70" s="30"/>
      <c r="H70" s="31">
        <f>[1]Основное!$D$16*[1]Основное!I34</f>
        <v>5084.9638739209795</v>
      </c>
      <c r="I70" s="21"/>
      <c r="K70" s="95"/>
      <c r="L70" s="95"/>
      <c r="M70" s="95"/>
      <c r="N70" s="95"/>
      <c r="O70" s="95"/>
      <c r="P70" s="95"/>
      <c r="Q70" s="95"/>
    </row>
    <row r="71" spans="1:22" ht="14.25">
      <c r="A71" s="43" t="s">
        <v>34</v>
      </c>
      <c r="B71" s="29" t="s">
        <v>35</v>
      </c>
      <c r="C71" s="30"/>
      <c r="D71" s="30"/>
      <c r="E71" s="30"/>
      <c r="F71" s="30"/>
      <c r="G71" s="30"/>
      <c r="H71" s="31">
        <f>[1]Основное!I35*[1]Основное!D16+'[1]с ОПУ'!E10*12</f>
        <v>71351.868149630973</v>
      </c>
      <c r="I71" s="46"/>
      <c r="J71" s="46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1:22" ht="14.25">
      <c r="A72" s="43" t="s">
        <v>36</v>
      </c>
      <c r="B72" s="29" t="s">
        <v>37</v>
      </c>
      <c r="C72" s="30"/>
      <c r="D72" s="30"/>
      <c r="E72" s="30"/>
      <c r="F72" s="30"/>
      <c r="G72" s="30"/>
      <c r="H72" s="31">
        <f>[1]Основное!$D$16*[1]Основное!I36</f>
        <v>8676.2287245731404</v>
      </c>
      <c r="I72" s="46"/>
      <c r="J72" s="46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</row>
    <row r="73" spans="1:22" ht="15">
      <c r="A73" s="43" t="s">
        <v>38</v>
      </c>
      <c r="B73" s="47" t="s">
        <v>39</v>
      </c>
      <c r="C73" s="30"/>
      <c r="D73" s="30"/>
      <c r="E73" s="30"/>
      <c r="F73" s="30"/>
      <c r="G73" s="30"/>
      <c r="H73" s="31">
        <f>[1]Основное!$D$16*[1]Основное!I37</f>
        <v>42689.434181043311</v>
      </c>
      <c r="I73" s="21"/>
    </row>
    <row r="74" spans="1:22" ht="15">
      <c r="A74" s="43" t="s">
        <v>40</v>
      </c>
      <c r="B74" s="29" t="s">
        <v>41</v>
      </c>
      <c r="C74" s="30"/>
      <c r="D74" s="30"/>
      <c r="E74" s="30"/>
      <c r="F74" s="30"/>
      <c r="G74" s="30"/>
      <c r="H74" s="31">
        <f>[1]Основное!$D$16*[1]Основное!I38</f>
        <v>207050.45605506573</v>
      </c>
      <c r="I74" s="21"/>
    </row>
    <row r="75" spans="1:22" ht="15">
      <c r="A75" s="43" t="s">
        <v>42</v>
      </c>
      <c r="B75" s="29" t="s">
        <v>43</v>
      </c>
      <c r="C75" s="30"/>
      <c r="D75" s="30"/>
      <c r="E75" s="30"/>
      <c r="F75" s="30"/>
      <c r="G75" s="30"/>
      <c r="H75" s="31">
        <f>[1]Основное!$D$16*[1]Основное!I39+4100*2</f>
        <v>9173.3720845662283</v>
      </c>
      <c r="I75" s="21"/>
    </row>
    <row r="76" spans="1:22" ht="15">
      <c r="A76" s="43" t="s">
        <v>44</v>
      </c>
      <c r="B76" s="47" t="s">
        <v>116</v>
      </c>
      <c r="C76" s="30"/>
      <c r="D76" s="30"/>
      <c r="E76" s="30"/>
      <c r="F76" s="30"/>
      <c r="G76" s="30"/>
      <c r="H76" s="31">
        <f>('[1]с ОПУ'!I14+'[1]с ОПУ'!I15)*'[1]с ОПУ'!C13</f>
        <v>194728.6447114895</v>
      </c>
      <c r="I76" s="21"/>
    </row>
    <row r="77" spans="1:22" ht="15">
      <c r="A77" s="43" t="s">
        <v>45</v>
      </c>
      <c r="B77" s="29" t="s">
        <v>79</v>
      </c>
      <c r="C77" s="30"/>
      <c r="D77" s="30"/>
      <c r="E77" s="30"/>
      <c r="F77" s="30"/>
      <c r="G77" s="30"/>
      <c r="H77" s="31">
        <f>[1]Основное!$D$16*[1]Основное!I40</f>
        <v>25273.80325733242</v>
      </c>
      <c r="I77" s="21"/>
    </row>
    <row r="78" spans="1:22" ht="15">
      <c r="A78" s="43" t="s">
        <v>47</v>
      </c>
      <c r="B78" s="29" t="s">
        <v>46</v>
      </c>
      <c r="C78" s="30"/>
      <c r="D78" s="30"/>
      <c r="E78" s="30"/>
      <c r="F78" s="30"/>
      <c r="G78" s="30"/>
      <c r="H78" s="31">
        <f>[1]Основное!$D$16*[1]Основное!I41</f>
        <v>11864.033019517712</v>
      </c>
      <c r="I78" s="21"/>
    </row>
    <row r="79" spans="1:22" ht="15">
      <c r="A79" s="43" t="s">
        <v>49</v>
      </c>
      <c r="B79" s="29" t="s">
        <v>48</v>
      </c>
      <c r="C79" s="30"/>
      <c r="D79" s="30"/>
      <c r="E79" s="30"/>
      <c r="F79" s="30"/>
      <c r="G79" s="30"/>
      <c r="H79" s="31">
        <f>[1]Основное!$D$16*[1]Основное!I42</f>
        <v>511419.38387878699</v>
      </c>
      <c r="I79" s="21"/>
    </row>
    <row r="80" spans="1:22" ht="15">
      <c r="A80" s="43" t="s">
        <v>51</v>
      </c>
      <c r="B80" s="29" t="s">
        <v>50</v>
      </c>
      <c r="C80" s="30"/>
      <c r="D80" s="30"/>
      <c r="E80" s="30"/>
      <c r="F80" s="30"/>
      <c r="G80" s="30"/>
      <c r="H80" s="31">
        <f>[1]Основное!$D$16*[1]Основное!I43</f>
        <v>139071.7547998527</v>
      </c>
      <c r="I80" s="21"/>
    </row>
    <row r="81" spans="1:15" ht="15">
      <c r="A81" s="43" t="s">
        <v>53</v>
      </c>
      <c r="B81" s="29" t="s">
        <v>52</v>
      </c>
      <c r="C81" s="30"/>
      <c r="D81" s="30"/>
      <c r="E81" s="30"/>
      <c r="F81" s="30"/>
      <c r="G81" s="30"/>
      <c r="H81" s="31">
        <f>[1]Основное!$D$16*[1]Основное!I44</f>
        <v>13655.924581935593</v>
      </c>
      <c r="I81" s="21"/>
    </row>
    <row r="82" spans="1:15" ht="15">
      <c r="A82" s="43" t="s">
        <v>54</v>
      </c>
      <c r="B82" s="29" t="s">
        <v>65</v>
      </c>
      <c r="C82" s="30"/>
      <c r="D82" s="30"/>
      <c r="E82" s="30"/>
      <c r="F82" s="30"/>
      <c r="G82" s="30"/>
      <c r="H82" s="31">
        <f>[1]Основное!$D$16*[1]Основное!I45</f>
        <v>19172.598810863721</v>
      </c>
      <c r="I82" s="21"/>
    </row>
    <row r="83" spans="1:15" ht="14.25">
      <c r="A83" s="43" t="s">
        <v>117</v>
      </c>
      <c r="B83" s="29" t="s">
        <v>83</v>
      </c>
      <c r="C83" s="30"/>
      <c r="D83" s="30"/>
      <c r="E83" s="30"/>
      <c r="F83" s="30"/>
      <c r="G83" s="30"/>
      <c r="H83" s="31">
        <v>40860</v>
      </c>
      <c r="I83" s="46"/>
      <c r="J83" s="46"/>
    </row>
    <row r="84" spans="1:15" ht="14.25">
      <c r="A84" s="98"/>
      <c r="B84" s="23"/>
      <c r="C84" s="23"/>
      <c r="D84" s="23"/>
      <c r="E84" s="23"/>
      <c r="F84" s="23"/>
      <c r="G84" s="23"/>
      <c r="H84" s="99"/>
      <c r="I84" s="46"/>
      <c r="J84" s="46"/>
    </row>
    <row r="85" spans="1:15" s="14" customFormat="1" ht="26.45" customHeight="1">
      <c r="A85" s="130" t="s">
        <v>118</v>
      </c>
      <c r="B85" s="130"/>
      <c r="C85" s="130"/>
      <c r="D85" s="130"/>
      <c r="E85" s="130"/>
      <c r="F85" s="130"/>
      <c r="G85" s="130"/>
      <c r="H85" s="130"/>
      <c r="I85" s="48"/>
      <c r="J85" s="48"/>
      <c r="K85" s="49"/>
    </row>
    <row r="86" spans="1:15" s="14" customFormat="1">
      <c r="A86" s="50"/>
      <c r="B86" s="104"/>
      <c r="C86" s="104"/>
      <c r="D86" s="104"/>
      <c r="E86" s="104"/>
      <c r="F86" s="104"/>
      <c r="G86" s="104"/>
      <c r="H86" s="104"/>
      <c r="I86" s="51"/>
      <c r="J86" s="51"/>
    </row>
    <row r="87" spans="1:15" s="14" customFormat="1" ht="15.75">
      <c r="A87" s="105" t="s">
        <v>55</v>
      </c>
      <c r="B87" s="105"/>
      <c r="C87" s="105"/>
      <c r="D87" s="105"/>
      <c r="E87" s="105"/>
      <c r="F87" s="105"/>
      <c r="G87" s="105"/>
      <c r="H87" s="10"/>
      <c r="I87" s="50"/>
    </row>
    <row r="88" spans="1:15" s="14" customFormat="1" ht="15.75">
      <c r="A88" s="22"/>
      <c r="B88" s="22"/>
      <c r="C88" s="22"/>
      <c r="D88" s="22"/>
      <c r="E88" s="10"/>
      <c r="F88" s="49"/>
      <c r="H88" s="52" t="s">
        <v>56</v>
      </c>
      <c r="I88" s="51"/>
    </row>
    <row r="89" spans="1:15" s="56" customFormat="1" ht="43.15" customHeight="1">
      <c r="A89" s="53" t="s">
        <v>57</v>
      </c>
      <c r="B89" s="53" t="s">
        <v>69</v>
      </c>
      <c r="C89" s="54" t="s">
        <v>119</v>
      </c>
      <c r="D89" s="54" t="s">
        <v>58</v>
      </c>
      <c r="E89" s="55" t="s">
        <v>76</v>
      </c>
      <c r="F89" s="55" t="s">
        <v>59</v>
      </c>
      <c r="G89" s="55" t="s">
        <v>120</v>
      </c>
      <c r="H89" s="81" t="s">
        <v>72</v>
      </c>
      <c r="K89" s="23"/>
    </row>
    <row r="90" spans="1:15" s="56" customFormat="1" ht="15">
      <c r="A90" s="57">
        <v>1824.72</v>
      </c>
      <c r="B90" s="80">
        <v>4320</v>
      </c>
      <c r="C90" s="58">
        <v>2160</v>
      </c>
      <c r="D90" s="57">
        <v>6000</v>
      </c>
      <c r="E90" s="58">
        <v>6000</v>
      </c>
      <c r="F90" s="58">
        <v>3000</v>
      </c>
      <c r="G90" s="58">
        <v>192000</v>
      </c>
      <c r="H90" s="59">
        <f>SUM(A90:G90)</f>
        <v>215304.72</v>
      </c>
      <c r="I90" s="23"/>
      <c r="J90" s="23"/>
      <c r="K90" s="23"/>
    </row>
    <row r="91" spans="1:15" s="14" customFormat="1" ht="11.45" customHeight="1">
      <c r="A91" s="60"/>
      <c r="B91" s="60"/>
      <c r="C91" s="61"/>
      <c r="D91" s="61"/>
      <c r="E91" s="61"/>
      <c r="F91" s="61"/>
      <c r="G91" s="49"/>
      <c r="H91" s="51"/>
      <c r="I91" s="51"/>
      <c r="J91" s="51"/>
    </row>
    <row r="92" spans="1:15" s="14" customFormat="1" ht="100.15" customHeight="1">
      <c r="A92" s="170" t="s">
        <v>60</v>
      </c>
      <c r="B92" s="170"/>
      <c r="C92" s="170"/>
      <c r="D92" s="170"/>
      <c r="E92" s="170"/>
      <c r="F92" s="170"/>
      <c r="G92" s="170"/>
      <c r="H92" s="170"/>
      <c r="I92" s="62"/>
      <c r="J92" s="62"/>
      <c r="K92" s="62"/>
      <c r="L92" s="62"/>
    </row>
    <row r="93" spans="1:15" ht="57.2" customHeight="1">
      <c r="A93" s="106" t="s">
        <v>61</v>
      </c>
      <c r="B93" s="106"/>
      <c r="C93" s="106"/>
      <c r="D93" s="106"/>
      <c r="E93" s="106"/>
      <c r="F93" s="106"/>
      <c r="G93" s="106"/>
      <c r="H93" s="106"/>
      <c r="I93" s="63"/>
      <c r="J93" s="63"/>
      <c r="K93" s="63"/>
      <c r="L93" s="63"/>
      <c r="M93" s="63"/>
      <c r="N93" s="63"/>
      <c r="O93" s="63"/>
    </row>
    <row r="94" spans="1: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5" ht="15">
      <c r="A95" s="107" t="s">
        <v>62</v>
      </c>
      <c r="B95" s="107"/>
      <c r="C95" s="107"/>
      <c r="D95" s="107"/>
      <c r="E95" s="107"/>
      <c r="F95" s="107"/>
      <c r="G95" s="107"/>
      <c r="H95" s="107"/>
      <c r="I95" s="65"/>
      <c r="J95" s="66"/>
      <c r="K95" s="66"/>
      <c r="L95" s="66"/>
      <c r="M95" s="66"/>
      <c r="N95" s="66"/>
      <c r="O95" s="66"/>
    </row>
    <row r="96" spans="1:15" ht="15">
      <c r="A96" s="107" t="s">
        <v>63</v>
      </c>
      <c r="B96" s="107"/>
      <c r="C96" s="107"/>
      <c r="D96" s="107"/>
      <c r="E96" s="107"/>
      <c r="F96" s="107"/>
      <c r="G96" s="107"/>
      <c r="H96" s="107"/>
      <c r="I96" s="65"/>
      <c r="J96" s="66"/>
      <c r="K96" s="66"/>
      <c r="L96" s="66"/>
      <c r="M96" s="66"/>
      <c r="N96" s="66"/>
      <c r="O96" s="66"/>
    </row>
    <row r="97" spans="1:15" ht="14.25">
      <c r="A97" s="100" t="s">
        <v>64</v>
      </c>
      <c r="B97" s="100"/>
      <c r="C97" s="100"/>
      <c r="D97" s="100"/>
      <c r="E97" s="100"/>
      <c r="F97" s="100"/>
      <c r="G97" s="100"/>
      <c r="H97" s="100"/>
      <c r="I97" s="67"/>
      <c r="J97" s="67"/>
      <c r="K97" s="67"/>
      <c r="L97" s="67"/>
      <c r="M97" s="67"/>
      <c r="N97" s="67"/>
      <c r="O97" s="67"/>
    </row>
    <row r="98" spans="1:15" ht="15">
      <c r="A98" s="101" t="s">
        <v>66</v>
      </c>
      <c r="B98" s="101"/>
      <c r="C98" s="101"/>
      <c r="D98" s="101"/>
      <c r="E98" s="101"/>
      <c r="F98" s="101"/>
      <c r="G98" s="101"/>
      <c r="H98" s="101"/>
      <c r="I98" s="68"/>
      <c r="J98" s="69"/>
      <c r="K98" s="69"/>
      <c r="L98" s="69"/>
      <c r="M98" s="69"/>
      <c r="N98" s="69"/>
      <c r="O98" s="69"/>
    </row>
    <row r="99" spans="1:15" ht="15">
      <c r="A99" s="102" t="s">
        <v>67</v>
      </c>
      <c r="B99" s="102"/>
      <c r="C99" s="102"/>
      <c r="D99" s="102"/>
      <c r="E99" s="102"/>
      <c r="F99" s="102"/>
      <c r="G99" s="102"/>
      <c r="H99" s="102"/>
      <c r="I99" s="70"/>
      <c r="J99" s="71"/>
      <c r="K99" s="71"/>
      <c r="L99" s="71"/>
      <c r="M99" s="71"/>
      <c r="N99" s="71"/>
      <c r="O99" s="71"/>
    </row>
  </sheetData>
  <mergeCells count="53">
    <mergeCell ref="A92:H92"/>
    <mergeCell ref="A30:H30"/>
    <mergeCell ref="A33:H33"/>
    <mergeCell ref="C34:D34"/>
    <mergeCell ref="E34:F34"/>
    <mergeCell ref="A35:B35"/>
    <mergeCell ref="C35:G35"/>
    <mergeCell ref="F21:F23"/>
    <mergeCell ref="G21:G23"/>
    <mergeCell ref="A25:H25"/>
    <mergeCell ref="D24:E24"/>
    <mergeCell ref="A26:H26"/>
    <mergeCell ref="A28:H28"/>
    <mergeCell ref="A1:H1"/>
    <mergeCell ref="A2:H2"/>
    <mergeCell ref="A3:H3"/>
    <mergeCell ref="A17:H17"/>
    <mergeCell ref="A19:H19"/>
    <mergeCell ref="B20:F20"/>
    <mergeCell ref="E5:H8"/>
    <mergeCell ref="I23:I24"/>
    <mergeCell ref="A36:B44"/>
    <mergeCell ref="C42:G42"/>
    <mergeCell ref="A56:H56"/>
    <mergeCell ref="A58:H58"/>
    <mergeCell ref="A21:B23"/>
    <mergeCell ref="C21:C23"/>
    <mergeCell ref="D21:E23"/>
    <mergeCell ref="H21:H23"/>
    <mergeCell ref="L42:W42"/>
    <mergeCell ref="A46:H46"/>
    <mergeCell ref="A48:H48"/>
    <mergeCell ref="A50:B50"/>
    <mergeCell ref="A51:B53"/>
    <mergeCell ref="C51:G51"/>
    <mergeCell ref="C53:G53"/>
    <mergeCell ref="C50:G50"/>
    <mergeCell ref="A60:G60"/>
    <mergeCell ref="B61:G61"/>
    <mergeCell ref="K66:Q66"/>
    <mergeCell ref="B68:G68"/>
    <mergeCell ref="B69:G69"/>
    <mergeCell ref="K69:Q69"/>
    <mergeCell ref="A97:H97"/>
    <mergeCell ref="A98:H98"/>
    <mergeCell ref="A99:H99"/>
    <mergeCell ref="K71:V71"/>
    <mergeCell ref="B86:H86"/>
    <mergeCell ref="A87:G87"/>
    <mergeCell ref="A93:H93"/>
    <mergeCell ref="A95:H95"/>
    <mergeCell ref="A96:H96"/>
    <mergeCell ref="A85:H85"/>
  </mergeCells>
  <phoneticPr fontId="0" type="noConversion"/>
  <hyperlinks>
    <hyperlink ref="A97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2021-03-29T11:23:14Z</dcterms:modified>
</cp:coreProperties>
</file>