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F84" i="3"/>
  <c r="H78"/>
  <c r="H77"/>
  <c r="H76"/>
  <c r="H75"/>
  <c r="H74"/>
  <c r="H73"/>
  <c r="H72"/>
  <c r="H71"/>
  <c r="H70"/>
  <c r="H69"/>
  <c r="H68"/>
  <c r="H67"/>
  <c r="H66"/>
  <c r="H65"/>
  <c r="H64"/>
  <c r="H63"/>
  <c r="I61"/>
  <c r="H60"/>
  <c r="H58"/>
  <c r="H50"/>
  <c r="H49"/>
  <c r="H41"/>
  <c r="H38"/>
  <c r="H37"/>
  <c r="H39"/>
  <c r="G24"/>
  <c r="H24"/>
  <c r="F24"/>
</calcChain>
</file>

<file path=xl/comments1.xml><?xml version="1.0" encoding="utf-8"?>
<comments xmlns="http://schemas.openxmlformats.org/spreadsheetml/2006/main">
  <authors>
    <author>1379</author>
  </authors>
  <commentList>
    <comment ref="H66" authorId="0">
      <text>
        <r>
          <rPr>
            <b/>
            <sz val="9"/>
            <color indexed="81"/>
            <rFont val="Tahoma"/>
            <family val="2"/>
            <charset val="204"/>
          </rPr>
          <t>1750вывоз кровли</t>
        </r>
      </text>
    </comment>
  </commentList>
</comments>
</file>

<file path=xl/sharedStrings.xml><?xml version="1.0" encoding="utf-8"?>
<sst xmlns="http://schemas.openxmlformats.org/spreadsheetml/2006/main" count="116" uniqueCount="112">
  <si>
    <t>Отчет ООО "Благоустроенный город"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</si>
  <si>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</si>
  <si>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</si>
  <si>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</si>
  <si>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</si>
  <si>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</si>
  <si>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</si>
  <si>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</si>
  <si>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</si>
  <si>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</si>
  <si>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</si>
  <si>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</si>
  <si>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</si>
  <si>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</si>
  <si>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</si>
  <si>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</si>
  <si>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</si>
  <si>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</si>
  <si>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</si>
  <si>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</si>
  <si>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</si>
  <si>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</si>
  <si>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</si>
  <si>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</si>
  <si>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</si>
  <si>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</si>
  <si>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</si>
  <si>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</si>
  <si>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</si>
  <si>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</si>
  <si>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</si>
  <si>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</si>
  <si>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</si>
  <si>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</si>
  <si>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</si>
  <si>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</si>
  <si>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</si>
  <si>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</si>
  <si>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</si>
  <si>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</si>
  <si>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</si>
  <si>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</si>
  <si>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</si>
  <si>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</si>
  <si>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</si>
  <si>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</si>
  <si>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</si>
  <si>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</si>
  <si>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</si>
  <si>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</si>
  <si>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</si>
  <si>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</si>
  <si>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</si>
  <si>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</si>
  <si>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</si>
  <si>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</si>
  <si>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</si>
  <si>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</si>
  <si>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</si>
  <si>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</si>
  <si>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</si>
  <si>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</si>
  <si>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</si>
  <si>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Ростелеком </t>
  </si>
  <si>
    <t>Нэт Бай Нэт Холдинг</t>
  </si>
  <si>
    <t>Вымпел-Коммуникации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</si>
  <si>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</si>
  <si>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</si>
  <si>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</si>
  <si>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</si>
  <si>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</si>
  <si>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</si>
  <si>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</si>
  <si>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</si>
  <si>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</si>
  <si>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</si>
  <si>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за период: 2020г. </t>
  </si>
  <si>
    <t>ООО "Лифтборт"</t>
  </si>
  <si>
    <t>Дополнительные доходы (реклама в лифте,размещение оборудования сотовой связи и т.д.), руб.</t>
  </si>
  <si>
    <t>Договора оказания услуг по содержанию и выполнению работ по текущему ремонту общего имущества в МКД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</si>
  <si>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</si>
  <si>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</si>
  <si>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Перечень выполненных работ по программе энергосбержения</t>
  </si>
  <si>
    <t>ремонт общестроительный, ремонт кровли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</si>
  <si>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</si>
  <si>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Итого</t>
  </si>
  <si>
    <t xml:space="preserve"> об исполнении договора управления жилым домом №2 по ул.Мира</t>
  </si>
  <si>
    <t xml:space="preserve">Адрес дома - Мира 2 </t>
  </si>
  <si>
    <t>Общая площадь дома - 9385,80 кв. м</t>
  </si>
  <si>
    <t>Общая площадь квартир -8242,70 кв.м.</t>
  </si>
  <si>
    <t>Количество подъездов - 4</t>
  </si>
  <si>
    <t>Количество квартир - 144</t>
  </si>
  <si>
    <t>Площадь подъезда - 1192,1 кв. м</t>
  </si>
  <si>
    <t>Площадь подвала - 1153,8 кв. м</t>
  </si>
  <si>
    <t>Площадь кровли - 1306 кв. м</t>
  </si>
  <si>
    <t>Площадь газона - 224 кв. м</t>
  </si>
  <si>
    <t>В таблице №1 приведено движение денежных средств по статье содержание и текущий ремонт  по лицевому счету дома №2 по ул.Мира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</si>
  <si>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104083 руб.</t>
  </si>
  <si>
    <r>
      <t xml:space="preserve">Задолженность населения за жку на 31.12.2020г. составляет 113164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</si>
  <si>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ул.Мира д.2</t>
  </si>
  <si>
    <t>Ремонт кровли кв. №33, крыша ООО "Теплострой+"</t>
  </si>
  <si>
    <t>Смена вентилей,внутр.трубопроводов,канализационных труб и т.д.</t>
  </si>
  <si>
    <t>Смена вентилей и т.д. (материалы)</t>
  </si>
  <si>
    <t>Ремонт кровли кв.№33 (материалы)</t>
  </si>
  <si>
    <t>В ходе плановых осмотров, а также на основании обращений собственников помещений жилого дома №2 по ул.Мира в 2020 году были произведены следующие виды работ по замене и обслуживанию инженерного оборудования и других видов общего имущества  (Таблица №3)</t>
  </si>
  <si>
    <t>Содержание электрооборудования (лампы)</t>
  </si>
  <si>
    <t>Ремонт общестр. (замена стёкол, ремонт мус. контейнеров)</t>
  </si>
  <si>
    <t>Нормативная численность обслуживающего персонала  - 3,0 чел</t>
  </si>
  <si>
    <t xml:space="preserve">ремонт электрооборудования </t>
  </si>
  <si>
    <t>Аренда помещений под ЖЭУ</t>
  </si>
  <si>
    <t>Рентабельность 3%</t>
  </si>
  <si>
    <t>Доходы полученные от размещения рекламы и предоставления места под аренду в многоквартирном доме №2 по ул.Мира представлены в таблице №5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</si>
</sst>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1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2" fontId="18" fillId="2" borderId="0" xfId="2" applyNumberFormat="1" applyFont="1" applyFill="1" applyBorder="1" applyAlignment="1">
      <alignment horizontal="left" vertical="top" wrapText="1"/>
    </xf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6" fillId="3" borderId="2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0" fontId="22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17" fillId="2" borderId="2" xfId="0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right"/>
    </xf>
    <xf numFmtId="1" fontId="20" fillId="3" borderId="0" xfId="2" applyNumberFormat="1" applyFont="1" applyFill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0" fontId="23" fillId="3" borderId="0" xfId="2" applyFont="1" applyFill="1">
      <alignment horizontal="left"/>
    </xf>
    <xf numFmtId="0" fontId="5" fillId="3" borderId="0" xfId="2" applyFont="1" applyFill="1" applyAlignment="1">
      <alignment horizontal="left" wrapText="1"/>
    </xf>
    <xf numFmtId="0" fontId="1" fillId="3" borderId="0" xfId="2" applyFont="1" applyFill="1" applyBorder="1">
      <alignment horizontal="left"/>
    </xf>
    <xf numFmtId="0" fontId="9" fillId="3" borderId="0" xfId="2" applyFont="1" applyFill="1" applyAlignment="1">
      <alignment horizontal="center"/>
    </xf>
    <xf numFmtId="0" fontId="5" fillId="3" borderId="14" xfId="2" applyFont="1" applyFill="1" applyBorder="1" applyAlignment="1"/>
    <xf numFmtId="0" fontId="5" fillId="3" borderId="11" xfId="2" applyFont="1" applyFill="1" applyBorder="1" applyAlignment="1"/>
    <xf numFmtId="0" fontId="9" fillId="3" borderId="11" xfId="2" applyFont="1" applyFill="1" applyBorder="1" applyAlignment="1">
      <alignment horizontal="center" vertical="center"/>
    </xf>
    <xf numFmtId="0" fontId="22" fillId="3" borderId="0" xfId="2" applyFont="1" applyFill="1" applyBorder="1" applyAlignment="1">
      <alignment horizontal="center" vertical="center" wrapText="1"/>
    </xf>
    <xf numFmtId="0" fontId="14" fillId="3" borderId="0" xfId="2" applyFont="1" applyFill="1" applyBorder="1">
      <alignment horizontal="left"/>
    </xf>
    <xf numFmtId="0" fontId="14" fillId="3" borderId="0" xfId="2" applyFont="1" applyFill="1" applyBorder="1" applyAlignment="1"/>
    <xf numFmtId="0" fontId="5" fillId="3" borderId="0" xfId="2" applyFont="1" applyFill="1" applyBorder="1" applyAlignment="1">
      <alignment horizontal="center"/>
    </xf>
    <xf numFmtId="0" fontId="21" fillId="3" borderId="0" xfId="2" applyFont="1" applyFill="1" applyBorder="1" applyAlignment="1"/>
    <xf numFmtId="0" fontId="5" fillId="3" borderId="3" xfId="0" applyFont="1" applyFill="1" applyBorder="1" applyAlignment="1">
      <alignment horizontal="center"/>
    </xf>
    <xf numFmtId="0" fontId="6" fillId="3" borderId="0" xfId="2" applyFont="1" applyFill="1" applyAlignment="1">
      <alignment horizontal="center" wrapText="1"/>
    </xf>
    <xf numFmtId="2" fontId="28" fillId="3" borderId="0" xfId="1" applyNumberFormat="1" applyFont="1" applyFill="1" applyAlignment="1" applyProtection="1">
      <alignment horizontal="center"/>
    </xf>
    <xf numFmtId="0" fontId="37" fillId="0" borderId="2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23" fillId="3" borderId="0" xfId="2" applyFont="1" applyFill="1">
      <alignment horizontal="left"/>
    </xf>
    <xf numFmtId="0" fontId="5" fillId="3" borderId="0" xfId="2" applyFont="1" applyFill="1" applyBorder="1" applyAlignment="1">
      <alignment horizontal="left" wrapText="1"/>
    </xf>
    <xf numFmtId="0" fontId="9" fillId="3" borderId="0" xfId="2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24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20" fillId="3" borderId="10" xfId="2" applyFont="1" applyFill="1" applyBorder="1" applyAlignment="1">
      <alignment horizontal="left"/>
    </xf>
    <xf numFmtId="0" fontId="20" fillId="3" borderId="9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5" fillId="3" borderId="0" xfId="2" applyFont="1" applyFill="1" applyAlignment="1">
      <alignment horizontal="justify" wrapText="1"/>
    </xf>
    <xf numFmtId="0" fontId="10" fillId="2" borderId="0" xfId="2" applyFont="1" applyFill="1" applyAlignment="1">
      <alignment horizontal="center"/>
    </xf>
    <xf numFmtId="0" fontId="11" fillId="2" borderId="0" xfId="2" applyFont="1" applyFill="1">
      <alignment horizontal="left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15" fillId="2" borderId="14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2" fontId="18" fillId="2" borderId="11" xfId="2" applyNumberFormat="1" applyFont="1" applyFill="1" applyBorder="1" applyAlignment="1">
      <alignment horizontal="left" vertical="top" wrapText="1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29" fillId="3" borderId="0" xfId="0" applyFont="1" applyFill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8">
          <cell r="D8">
            <v>8242.7000000000007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38">
          <cell r="I38">
            <v>32.242814260474915</v>
          </cell>
        </row>
        <row r="39">
          <cell r="I39">
            <v>0.15157781309428001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7109375" style="2" customWidth="1"/>
    <col min="2" max="2" width="11.7109375" style="2" customWidth="1"/>
    <col min="3" max="3" width="14.85546875" style="2" customWidth="1"/>
    <col min="4" max="4" width="13.42578125" style="2" customWidth="1"/>
    <col min="5" max="5" width="15.140625" style="2" customWidth="1"/>
    <col min="6" max="6" width="14" style="2" customWidth="1"/>
    <col min="7" max="7" width="19.5703125" style="2" customWidth="1"/>
    <col min="8" max="8" width="19.42578125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34" t="s">
        <v>0</v>
      </c>
      <c r="B1" s="134"/>
      <c r="C1" s="134"/>
      <c r="D1" s="134"/>
      <c r="E1" s="134"/>
      <c r="F1" s="134"/>
      <c r="G1" s="134"/>
      <c r="H1" s="134"/>
      <c r="I1" s="1"/>
      <c r="J1" s="1"/>
      <c r="K1" s="1"/>
      <c r="L1" s="1"/>
      <c r="M1" s="1"/>
      <c r="N1" s="1"/>
      <c r="O1" s="1"/>
    </row>
    <row r="2" spans="1:16" ht="18">
      <c r="A2" s="134" t="s">
        <v>86</v>
      </c>
      <c r="B2" s="134"/>
      <c r="C2" s="134"/>
      <c r="D2" s="134"/>
      <c r="E2" s="134"/>
      <c r="F2" s="134"/>
      <c r="G2" s="134"/>
      <c r="H2" s="134"/>
      <c r="I2" s="1"/>
      <c r="J2" s="1"/>
      <c r="K2" s="1"/>
      <c r="L2" s="1"/>
      <c r="M2" s="1"/>
      <c r="N2" s="1"/>
      <c r="O2" s="1"/>
    </row>
    <row r="3" spans="1:16" ht="18">
      <c r="A3" s="135" t="s">
        <v>76</v>
      </c>
      <c r="B3" s="135"/>
      <c r="C3" s="135"/>
      <c r="D3" s="135"/>
      <c r="E3" s="135"/>
      <c r="F3" s="135"/>
      <c r="G3" s="135"/>
      <c r="H3" s="135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87</v>
      </c>
      <c r="B5" s="5"/>
      <c r="C5" s="5"/>
      <c r="D5" s="5"/>
      <c r="E5" s="136" t="s">
        <v>71</v>
      </c>
      <c r="F5" s="136"/>
      <c r="G5" s="136"/>
      <c r="H5" s="136"/>
      <c r="I5" s="6"/>
      <c r="J5" s="6"/>
    </row>
    <row r="6" spans="1:16" s="7" customFormat="1" ht="14.25">
      <c r="A6" s="5" t="s">
        <v>1</v>
      </c>
      <c r="B6" s="5"/>
      <c r="C6" s="5"/>
      <c r="D6" s="5"/>
      <c r="E6" s="136"/>
      <c r="F6" s="136"/>
      <c r="G6" s="136"/>
      <c r="H6" s="136"/>
      <c r="I6" s="6"/>
      <c r="J6" s="6"/>
    </row>
    <row r="7" spans="1:16" s="7" customFormat="1" ht="28.5" customHeight="1">
      <c r="A7" s="5" t="s">
        <v>88</v>
      </c>
      <c r="B7" s="5"/>
      <c r="C7" s="5"/>
      <c r="D7" s="5"/>
      <c r="E7" s="136"/>
      <c r="F7" s="136"/>
      <c r="G7" s="136"/>
      <c r="H7" s="136"/>
      <c r="I7" s="6"/>
      <c r="J7" s="6"/>
    </row>
    <row r="8" spans="1:16" s="7" customFormat="1" ht="14.25">
      <c r="A8" s="5" t="s">
        <v>89</v>
      </c>
      <c r="B8" s="5"/>
      <c r="C8" s="5"/>
      <c r="D8" s="5"/>
      <c r="E8" s="6"/>
      <c r="F8" s="6"/>
      <c r="G8" s="6"/>
      <c r="H8" s="6"/>
      <c r="I8" s="87"/>
      <c r="J8" s="87"/>
    </row>
    <row r="9" spans="1:16" s="7" customFormat="1" ht="14.25">
      <c r="A9" s="5" t="s">
        <v>2</v>
      </c>
      <c r="B9" s="5"/>
      <c r="C9" s="5"/>
      <c r="D9" s="5"/>
      <c r="E9" s="87" t="s">
        <v>3</v>
      </c>
      <c r="F9" s="6"/>
      <c r="G9" s="6"/>
      <c r="H9" s="6"/>
      <c r="I9" s="6"/>
      <c r="J9" s="6"/>
    </row>
    <row r="10" spans="1:16" s="7" customFormat="1" ht="14.25">
      <c r="A10" s="5" t="s">
        <v>90</v>
      </c>
      <c r="B10" s="5"/>
      <c r="C10" s="5"/>
      <c r="D10" s="5"/>
      <c r="F10" s="87"/>
      <c r="G10" s="87"/>
      <c r="H10" s="87"/>
      <c r="I10" s="87"/>
      <c r="J10" s="87"/>
    </row>
    <row r="11" spans="1:16" s="7" customFormat="1" ht="14.25">
      <c r="A11" s="5" t="s">
        <v>91</v>
      </c>
      <c r="B11" s="5"/>
      <c r="C11" s="5"/>
      <c r="D11" s="5"/>
      <c r="E11" s="5" t="s">
        <v>4</v>
      </c>
      <c r="F11" s="5"/>
      <c r="G11" s="5" t="s">
        <v>5</v>
      </c>
      <c r="I11" s="5"/>
      <c r="J11" s="5"/>
    </row>
    <row r="12" spans="1:16" s="7" customFormat="1" ht="14.25">
      <c r="A12" s="5" t="s">
        <v>92</v>
      </c>
      <c r="B12" s="5"/>
      <c r="C12" s="5"/>
      <c r="D12" s="5"/>
      <c r="E12" s="5" t="s">
        <v>6</v>
      </c>
      <c r="F12" s="5"/>
      <c r="G12" s="5" t="s">
        <v>7</v>
      </c>
      <c r="I12" s="5"/>
      <c r="J12" s="5"/>
    </row>
    <row r="13" spans="1:16" s="7" customFormat="1" ht="14.25">
      <c r="A13" s="5" t="s">
        <v>93</v>
      </c>
      <c r="B13" s="5"/>
      <c r="C13" s="5"/>
      <c r="D13" s="5"/>
      <c r="E13" s="5" t="s">
        <v>8</v>
      </c>
      <c r="F13" s="5"/>
      <c r="G13" s="5" t="s">
        <v>9</v>
      </c>
      <c r="I13" s="5"/>
      <c r="J13" s="5"/>
    </row>
    <row r="14" spans="1:16" s="7" customFormat="1" ht="14.25">
      <c r="A14" s="5" t="s">
        <v>94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95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5"/>
      <c r="B16" s="75"/>
      <c r="C16" s="75"/>
      <c r="D16" s="75"/>
      <c r="E16" s="5"/>
      <c r="F16" s="5"/>
      <c r="G16" s="5"/>
      <c r="H16" s="5"/>
      <c r="I16" s="76"/>
      <c r="J16" s="76"/>
      <c r="K16" s="77"/>
      <c r="L16" s="77"/>
      <c r="M16" s="77"/>
      <c r="N16" s="77"/>
      <c r="O16" s="77"/>
      <c r="P16" s="77"/>
    </row>
    <row r="17" spans="1:16" ht="26.45" customHeight="1">
      <c r="A17" s="132" t="s">
        <v>96</v>
      </c>
      <c r="B17" s="132"/>
      <c r="C17" s="132"/>
      <c r="D17" s="132"/>
      <c r="E17" s="132"/>
      <c r="F17" s="132"/>
      <c r="G17" s="132"/>
      <c r="H17" s="132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37" t="s">
        <v>10</v>
      </c>
      <c r="B19" s="137"/>
      <c r="C19" s="137"/>
      <c r="D19" s="137"/>
      <c r="E19" s="137"/>
      <c r="F19" s="137"/>
      <c r="G19" s="137"/>
      <c r="H19" s="137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38"/>
      <c r="C20" s="138"/>
      <c r="D20" s="138"/>
      <c r="E20" s="138"/>
      <c r="F20" s="138"/>
      <c r="G20" s="12"/>
      <c r="H20" s="13" t="s">
        <v>11</v>
      </c>
      <c r="I20" s="78"/>
      <c r="K20" s="8"/>
      <c r="M20" s="8"/>
      <c r="N20" s="8"/>
      <c r="O20" s="15"/>
    </row>
    <row r="21" spans="1:16" s="7" customFormat="1" ht="15" customHeight="1">
      <c r="A21" s="144" t="s">
        <v>12</v>
      </c>
      <c r="B21" s="145"/>
      <c r="C21" s="139" t="s">
        <v>13</v>
      </c>
      <c r="D21" s="152" t="s">
        <v>78</v>
      </c>
      <c r="E21" s="153"/>
      <c r="F21" s="139" t="s">
        <v>14</v>
      </c>
      <c r="G21" s="142" t="s">
        <v>15</v>
      </c>
      <c r="H21" s="142" t="s">
        <v>16</v>
      </c>
      <c r="I21" s="16"/>
    </row>
    <row r="22" spans="1:16" s="7" customFormat="1" ht="15" customHeight="1">
      <c r="A22" s="146"/>
      <c r="B22" s="147"/>
      <c r="C22" s="150"/>
      <c r="D22" s="154"/>
      <c r="E22" s="155"/>
      <c r="F22" s="140"/>
      <c r="G22" s="143"/>
      <c r="H22" s="143"/>
      <c r="I22" s="16"/>
    </row>
    <row r="23" spans="1:16" s="7" customFormat="1" ht="75.2" customHeight="1">
      <c r="A23" s="148"/>
      <c r="B23" s="149"/>
      <c r="C23" s="151"/>
      <c r="D23" s="156"/>
      <c r="E23" s="157"/>
      <c r="F23" s="141"/>
      <c r="G23" s="143"/>
      <c r="H23" s="143"/>
      <c r="I23" s="16"/>
    </row>
    <row r="24" spans="1:16" s="81" customFormat="1" ht="14.25">
      <c r="A24" s="79"/>
      <c r="B24" s="17">
        <v>1574194</v>
      </c>
      <c r="C24" s="18">
        <v>1535567</v>
      </c>
      <c r="D24" s="161">
        <v>31692.84</v>
      </c>
      <c r="E24" s="162"/>
      <c r="F24" s="19">
        <f>C24-B24</f>
        <v>-38627</v>
      </c>
      <c r="G24" s="82">
        <f>H58</f>
        <v>1557756.2235319696</v>
      </c>
      <c r="H24" s="20">
        <f>C24+D24-G24</f>
        <v>9503.6164680304937</v>
      </c>
      <c r="I24" s="21"/>
      <c r="J24" s="80"/>
    </row>
    <row r="25" spans="1:16" s="81" customFormat="1" ht="38.1" customHeight="1">
      <c r="A25" s="158" t="s">
        <v>97</v>
      </c>
      <c r="B25" s="158"/>
      <c r="C25" s="158"/>
      <c r="D25" s="158"/>
      <c r="E25" s="158"/>
      <c r="F25" s="158"/>
      <c r="G25" s="158"/>
      <c r="H25" s="158"/>
      <c r="I25" s="21"/>
      <c r="J25" s="80"/>
    </row>
    <row r="26" spans="1:16" s="81" customFormat="1" ht="19.7" customHeight="1">
      <c r="A26" s="22"/>
      <c r="B26" s="22"/>
      <c r="C26" s="22"/>
      <c r="D26" s="22"/>
      <c r="E26" s="22"/>
      <c r="F26" s="22"/>
      <c r="G26" s="22"/>
      <c r="H26" s="22"/>
      <c r="I26" s="21"/>
      <c r="J26" s="80"/>
    </row>
    <row r="27" spans="1:16" s="81" customFormat="1" ht="28.5" customHeight="1">
      <c r="A27" s="159" t="s">
        <v>98</v>
      </c>
      <c r="B27" s="159"/>
      <c r="C27" s="159"/>
      <c r="D27" s="159"/>
      <c r="E27" s="159"/>
      <c r="F27" s="159"/>
      <c r="G27" s="159"/>
      <c r="H27" s="159"/>
      <c r="I27" s="21"/>
      <c r="J27" s="80"/>
    </row>
    <row r="28" spans="1:16" ht="15">
      <c r="A28" s="23"/>
      <c r="B28" s="23"/>
      <c r="C28" s="23"/>
      <c r="D28" s="23"/>
      <c r="E28" s="23"/>
      <c r="F28" s="23"/>
      <c r="G28" s="23"/>
      <c r="H28" s="23"/>
      <c r="I28" s="24"/>
      <c r="J28" s="23"/>
      <c r="K28" s="8"/>
      <c r="L28" s="8"/>
      <c r="M28" s="8"/>
      <c r="N28" s="8"/>
      <c r="O28" s="8"/>
      <c r="P28" s="8"/>
    </row>
    <row r="29" spans="1:16" ht="14.25">
      <c r="A29" s="160" t="s">
        <v>80</v>
      </c>
      <c r="B29" s="160"/>
      <c r="C29" s="160"/>
      <c r="D29" s="160"/>
      <c r="E29" s="160"/>
      <c r="F29" s="160"/>
      <c r="G29" s="160"/>
      <c r="H29" s="160"/>
      <c r="I29" s="5"/>
      <c r="J29" s="5"/>
      <c r="K29" s="7"/>
      <c r="L29" s="7"/>
      <c r="M29" s="7"/>
      <c r="N29" s="7"/>
      <c r="O29" s="7"/>
      <c r="P29" s="7"/>
    </row>
    <row r="30" spans="1:16" ht="14.25">
      <c r="A30" s="5" t="s">
        <v>81</v>
      </c>
      <c r="B30" s="5"/>
      <c r="C30" s="5"/>
      <c r="D30" s="5"/>
      <c r="E30" s="5"/>
      <c r="F30" s="5"/>
      <c r="G30" s="26"/>
      <c r="H30" s="26"/>
      <c r="I30" s="5"/>
      <c r="J30" s="7"/>
      <c r="K30" s="7"/>
      <c r="L30" s="7"/>
      <c r="M30" s="7"/>
      <c r="N30" s="7"/>
      <c r="O30" s="7"/>
    </row>
    <row r="31" spans="1:16" ht="15" customHeight="1">
      <c r="A31" s="132" t="s">
        <v>17</v>
      </c>
      <c r="B31" s="132"/>
      <c r="C31" s="132"/>
      <c r="D31" s="132"/>
      <c r="E31" s="132"/>
      <c r="F31" s="132"/>
      <c r="G31" s="132"/>
      <c r="H31" s="132"/>
      <c r="I31" s="6"/>
      <c r="J31" s="6"/>
      <c r="K31" s="6"/>
      <c r="L31" s="6"/>
      <c r="M31" s="6"/>
      <c r="N31" s="6"/>
      <c r="O31" s="6"/>
      <c r="P31" s="6"/>
    </row>
    <row r="32" spans="1:16" ht="14.25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8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8" s="14" customFormat="1" ht="15.75">
      <c r="A34" s="106" t="s">
        <v>19</v>
      </c>
      <c r="B34" s="106"/>
      <c r="C34" s="106"/>
      <c r="D34" s="106"/>
      <c r="E34" s="106"/>
      <c r="F34" s="106"/>
      <c r="G34" s="106"/>
      <c r="H34" s="106"/>
      <c r="I34" s="10"/>
      <c r="J34" s="10"/>
    </row>
    <row r="35" spans="1:18" s="14" customFormat="1">
      <c r="A35" s="28"/>
      <c r="B35" s="88"/>
      <c r="C35" s="120"/>
      <c r="D35" s="120"/>
      <c r="E35" s="121"/>
      <c r="F35" s="121"/>
      <c r="G35" s="88"/>
      <c r="H35" s="29" t="s">
        <v>20</v>
      </c>
      <c r="I35" s="29"/>
    </row>
    <row r="36" spans="1:18" s="14" customFormat="1" ht="15.75">
      <c r="A36" s="122" t="s">
        <v>21</v>
      </c>
      <c r="B36" s="123"/>
      <c r="C36" s="168" t="s">
        <v>22</v>
      </c>
      <c r="D36" s="169"/>
      <c r="E36" s="169"/>
      <c r="F36" s="169"/>
      <c r="G36" s="170"/>
      <c r="H36" s="30" t="s">
        <v>23</v>
      </c>
      <c r="L36" s="40"/>
      <c r="M36" s="40"/>
      <c r="N36" s="40"/>
      <c r="O36" s="40"/>
      <c r="P36" s="40"/>
      <c r="Q36" s="40"/>
      <c r="R36" s="40"/>
    </row>
    <row r="37" spans="1:18" s="14" customFormat="1" ht="15" customHeight="1">
      <c r="A37" s="125" t="s">
        <v>99</v>
      </c>
      <c r="B37" s="126"/>
      <c r="C37" s="31" t="s">
        <v>100</v>
      </c>
      <c r="D37" s="32"/>
      <c r="E37" s="32"/>
      <c r="F37" s="32"/>
      <c r="G37" s="32"/>
      <c r="H37" s="33">
        <f>69584+1605.6</f>
        <v>71189.600000000006</v>
      </c>
      <c r="L37" s="40"/>
      <c r="M37" s="40"/>
      <c r="N37" s="40"/>
      <c r="O37" s="40"/>
      <c r="P37" s="40"/>
      <c r="Q37" s="40"/>
      <c r="R37" s="40"/>
    </row>
    <row r="38" spans="1:18" s="14" customFormat="1" ht="15" customHeight="1">
      <c r="A38" s="125"/>
      <c r="B38" s="126"/>
      <c r="C38" s="31" t="s">
        <v>101</v>
      </c>
      <c r="D38" s="32"/>
      <c r="E38" s="32"/>
      <c r="F38" s="32"/>
      <c r="G38" s="32"/>
      <c r="H38" s="33">
        <f>13977+10322+1680+578+1868+17238</f>
        <v>45663</v>
      </c>
      <c r="L38" s="40"/>
      <c r="M38" s="40"/>
      <c r="N38" s="40"/>
      <c r="O38" s="40"/>
      <c r="P38" s="40"/>
      <c r="Q38" s="40"/>
      <c r="R38" s="40"/>
    </row>
    <row r="39" spans="1:18" s="14" customFormat="1" ht="15" customHeight="1">
      <c r="A39" s="125"/>
      <c r="B39" s="126"/>
      <c r="C39" s="90"/>
      <c r="D39" s="91"/>
      <c r="E39" s="91"/>
      <c r="F39" s="91"/>
      <c r="G39" s="91"/>
      <c r="H39" s="34">
        <f>SUM(H37:H38)</f>
        <v>116852.6</v>
      </c>
      <c r="L39" s="40"/>
      <c r="M39" s="40"/>
      <c r="N39" s="40"/>
      <c r="O39" s="40"/>
      <c r="P39" s="40"/>
      <c r="Q39" s="40"/>
      <c r="R39" s="40"/>
    </row>
    <row r="40" spans="1:18" s="14" customFormat="1" ht="15" customHeight="1">
      <c r="A40" s="125"/>
      <c r="B40" s="126"/>
      <c r="C40" s="129" t="s">
        <v>82</v>
      </c>
      <c r="D40" s="130"/>
      <c r="E40" s="130"/>
      <c r="F40" s="130"/>
      <c r="G40" s="131"/>
      <c r="H40" s="33"/>
      <c r="L40" s="40"/>
      <c r="M40" s="40"/>
      <c r="N40" s="40"/>
      <c r="O40" s="40"/>
      <c r="P40" s="40"/>
      <c r="Q40" s="40"/>
      <c r="R40" s="40"/>
    </row>
    <row r="41" spans="1:18" s="14" customFormat="1" ht="15" customHeight="1">
      <c r="A41" s="125"/>
      <c r="B41" s="126"/>
      <c r="C41" s="31" t="s">
        <v>102</v>
      </c>
      <c r="D41" s="92"/>
      <c r="E41" s="92"/>
      <c r="F41" s="92"/>
      <c r="G41" s="92"/>
      <c r="H41" s="33">
        <f>15804+1588+3186</f>
        <v>20578</v>
      </c>
      <c r="L41" s="40"/>
      <c r="M41" s="40"/>
      <c r="N41" s="40"/>
      <c r="O41" s="40"/>
      <c r="P41" s="40"/>
      <c r="Q41" s="40"/>
      <c r="R41" s="40"/>
    </row>
    <row r="42" spans="1:18" s="14" customFormat="1" ht="13.7" customHeight="1">
      <c r="A42" s="127"/>
      <c r="B42" s="128"/>
      <c r="C42" s="31" t="s">
        <v>103</v>
      </c>
      <c r="D42" s="32"/>
      <c r="E42" s="32"/>
      <c r="F42" s="32"/>
      <c r="G42" s="32"/>
      <c r="H42" s="33">
        <v>958.4</v>
      </c>
    </row>
    <row r="43" spans="1:18" ht="14.25">
      <c r="A43" s="93"/>
      <c r="B43" s="93"/>
      <c r="C43" s="25"/>
      <c r="D43" s="94"/>
      <c r="E43" s="95"/>
      <c r="F43" s="95"/>
      <c r="G43" s="95"/>
      <c r="H43" s="96"/>
      <c r="I43" s="36"/>
      <c r="J43" s="36"/>
    </row>
    <row r="44" spans="1:18" ht="42.75" customHeight="1">
      <c r="A44" s="132" t="s">
        <v>104</v>
      </c>
      <c r="B44" s="132"/>
      <c r="C44" s="132"/>
      <c r="D44" s="132"/>
      <c r="E44" s="132"/>
      <c r="F44" s="132"/>
      <c r="G44" s="132"/>
      <c r="H44" s="132"/>
      <c r="I44" s="6"/>
      <c r="J44" s="6"/>
    </row>
    <row r="45" spans="1:18">
      <c r="A45" s="35"/>
      <c r="B45" s="35"/>
      <c r="C45" s="35"/>
      <c r="D45" s="35"/>
      <c r="E45" s="36"/>
      <c r="F45" s="36"/>
      <c r="G45" s="36"/>
      <c r="H45" s="36"/>
      <c r="I45" s="36"/>
      <c r="J45" s="36"/>
    </row>
    <row r="46" spans="1:18" ht="33" customHeight="1">
      <c r="A46" s="133" t="s">
        <v>24</v>
      </c>
      <c r="B46" s="133"/>
      <c r="C46" s="133"/>
      <c r="D46" s="133"/>
      <c r="E46" s="133"/>
      <c r="F46" s="133"/>
      <c r="G46" s="133"/>
      <c r="H46" s="133"/>
      <c r="I46" s="37"/>
      <c r="J46" s="37"/>
      <c r="K46" s="11"/>
      <c r="L46" s="11"/>
      <c r="M46" s="11"/>
      <c r="N46" s="11"/>
      <c r="O46" s="11"/>
      <c r="P46" s="11"/>
    </row>
    <row r="47" spans="1:18" ht="15">
      <c r="A47" s="38"/>
      <c r="B47" s="38"/>
      <c r="C47" s="38"/>
      <c r="D47" s="38"/>
      <c r="E47" s="38"/>
      <c r="F47" s="38"/>
      <c r="G47" s="38"/>
      <c r="H47" s="39" t="s">
        <v>25</v>
      </c>
      <c r="J47" s="38"/>
      <c r="M47" s="38"/>
      <c r="N47" s="38"/>
      <c r="O47" s="38"/>
      <c r="P47" s="38"/>
    </row>
    <row r="48" spans="1:18" ht="15.75">
      <c r="A48" s="168" t="s">
        <v>21</v>
      </c>
      <c r="B48" s="170"/>
      <c r="C48" s="168" t="s">
        <v>22</v>
      </c>
      <c r="D48" s="169"/>
      <c r="E48" s="169"/>
      <c r="F48" s="169"/>
      <c r="G48" s="170"/>
      <c r="H48" s="30" t="s">
        <v>23</v>
      </c>
      <c r="I48" s="38"/>
      <c r="J48" s="38"/>
      <c r="K48" s="38"/>
      <c r="L48" s="38"/>
    </row>
    <row r="49" spans="1:17" ht="15" customHeight="1">
      <c r="A49" s="125" t="s">
        <v>99</v>
      </c>
      <c r="B49" s="126"/>
      <c r="C49" s="108" t="s">
        <v>105</v>
      </c>
      <c r="D49" s="109"/>
      <c r="E49" s="109"/>
      <c r="F49" s="109"/>
      <c r="G49" s="110"/>
      <c r="H49" s="83">
        <f>2605</f>
        <v>2605</v>
      </c>
      <c r="I49" s="38"/>
      <c r="J49" s="38"/>
      <c r="K49" s="38"/>
      <c r="L49" s="38"/>
    </row>
    <row r="50" spans="1:17" ht="15" customHeight="1">
      <c r="A50" s="125"/>
      <c r="B50" s="126"/>
      <c r="C50" s="108" t="s">
        <v>106</v>
      </c>
      <c r="D50" s="109"/>
      <c r="E50" s="109"/>
      <c r="F50" s="109"/>
      <c r="G50" s="110"/>
      <c r="H50" s="83">
        <f>5428</f>
        <v>5428</v>
      </c>
      <c r="I50" s="38"/>
      <c r="J50" s="38"/>
      <c r="K50" s="38"/>
      <c r="L50" s="38"/>
    </row>
    <row r="51" spans="1:17" ht="15">
      <c r="A51" s="127"/>
      <c r="B51" s="128"/>
      <c r="C51" s="164" t="s">
        <v>26</v>
      </c>
      <c r="D51" s="165"/>
      <c r="E51" s="165"/>
      <c r="F51" s="165"/>
      <c r="G51" s="166"/>
      <c r="H51" s="33">
        <v>6607</v>
      </c>
      <c r="I51" s="38"/>
      <c r="J51" s="38"/>
      <c r="K51" s="38"/>
      <c r="L51" s="38"/>
    </row>
    <row r="52" spans="1:17">
      <c r="A52" s="35"/>
      <c r="B52" s="35"/>
      <c r="C52" s="35"/>
      <c r="D52" s="35"/>
      <c r="E52" s="36"/>
      <c r="F52" s="36"/>
      <c r="G52" s="36"/>
      <c r="H52" s="36"/>
      <c r="I52" s="36"/>
      <c r="J52" s="36"/>
    </row>
    <row r="53" spans="1:17">
      <c r="A53" s="40" t="s">
        <v>107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7" ht="18" customHeight="1">
      <c r="A54" s="111" t="s">
        <v>75</v>
      </c>
      <c r="B54" s="111"/>
      <c r="C54" s="111"/>
      <c r="D54" s="111"/>
      <c r="E54" s="111"/>
      <c r="F54" s="111"/>
      <c r="G54" s="111"/>
      <c r="H54" s="111"/>
      <c r="I54" s="41"/>
      <c r="J54" s="41"/>
    </row>
    <row r="55" spans="1:17" ht="12.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7" ht="15.75">
      <c r="A56" s="112" t="s">
        <v>27</v>
      </c>
      <c r="B56" s="112"/>
      <c r="C56" s="112"/>
      <c r="D56" s="112"/>
      <c r="E56" s="112"/>
      <c r="F56" s="112"/>
      <c r="G56" s="112"/>
      <c r="H56" s="112"/>
      <c r="I56" s="11"/>
      <c r="J56" s="11"/>
    </row>
    <row r="57" spans="1:17" ht="15.75">
      <c r="A57" s="89"/>
      <c r="B57" s="89"/>
      <c r="C57" s="89"/>
      <c r="D57" s="89"/>
      <c r="E57" s="89"/>
      <c r="F57" s="89"/>
      <c r="G57" s="89"/>
      <c r="H57" s="39" t="s">
        <v>28</v>
      </c>
      <c r="J57" s="89"/>
    </row>
    <row r="58" spans="1:17" ht="15.75">
      <c r="A58" s="113" t="s">
        <v>29</v>
      </c>
      <c r="B58" s="113"/>
      <c r="C58" s="113"/>
      <c r="D58" s="113"/>
      <c r="E58" s="113"/>
      <c r="F58" s="113"/>
      <c r="G58" s="114"/>
      <c r="H58" s="42">
        <f>SUM(H66:H78)+H60+H65</f>
        <v>1557756.2235319696</v>
      </c>
      <c r="I58" s="43"/>
      <c r="J58" s="43"/>
    </row>
    <row r="59" spans="1:17" ht="15">
      <c r="A59" s="44" t="s">
        <v>30</v>
      </c>
      <c r="B59" s="115" t="s">
        <v>31</v>
      </c>
      <c r="C59" s="116"/>
      <c r="D59" s="116"/>
      <c r="E59" s="116"/>
      <c r="F59" s="116"/>
      <c r="G59" s="117"/>
      <c r="H59" s="45" t="s">
        <v>32</v>
      </c>
      <c r="I59" s="24"/>
    </row>
    <row r="60" spans="1:17" ht="15.75">
      <c r="A60" s="46" t="s">
        <v>33</v>
      </c>
      <c r="B60" s="31" t="s">
        <v>34</v>
      </c>
      <c r="C60" s="32"/>
      <c r="D60" s="32"/>
      <c r="E60" s="32"/>
      <c r="F60" s="32"/>
      <c r="G60" s="32"/>
      <c r="H60" s="34">
        <f>SUM(H61:H64)</f>
        <v>69020.77490978266</v>
      </c>
      <c r="I60" s="23"/>
      <c r="K60" s="47"/>
    </row>
    <row r="61" spans="1:17" ht="15">
      <c r="A61" s="46"/>
      <c r="B61" s="31" t="s">
        <v>108</v>
      </c>
      <c r="C61" s="32"/>
      <c r="D61" s="32"/>
      <c r="E61" s="32"/>
      <c r="F61" s="32"/>
      <c r="G61" s="32"/>
      <c r="H61" s="33">
        <v>1047</v>
      </c>
      <c r="I61" s="84">
        <f>SUM(H61:H63)</f>
        <v>18774.599999999999</v>
      </c>
      <c r="K61" s="40"/>
      <c r="L61" s="40"/>
      <c r="M61" s="40"/>
      <c r="N61" s="40"/>
      <c r="O61" s="40"/>
      <c r="P61" s="40"/>
      <c r="Q61" s="40"/>
    </row>
    <row r="62" spans="1:17" ht="15">
      <c r="A62" s="46"/>
      <c r="B62" s="31" t="s">
        <v>35</v>
      </c>
      <c r="C62" s="32"/>
      <c r="D62" s="32"/>
      <c r="E62" s="32"/>
      <c r="F62" s="32"/>
      <c r="G62" s="32"/>
      <c r="H62" s="33">
        <v>13571</v>
      </c>
      <c r="I62" s="23"/>
      <c r="K62" s="40"/>
      <c r="L62" s="40"/>
      <c r="M62" s="40"/>
      <c r="N62" s="40"/>
      <c r="O62" s="40"/>
      <c r="P62" s="40"/>
      <c r="Q62" s="40"/>
    </row>
    <row r="63" spans="1:17" ht="15">
      <c r="A63" s="46"/>
      <c r="B63" s="31" t="s">
        <v>83</v>
      </c>
      <c r="C63" s="32"/>
      <c r="D63" s="32"/>
      <c r="E63" s="32"/>
      <c r="F63" s="32"/>
      <c r="G63" s="32"/>
      <c r="H63" s="33">
        <f>2845+1311.6</f>
        <v>4156.6000000000004</v>
      </c>
      <c r="I63" s="23"/>
      <c r="K63" s="40"/>
      <c r="L63" s="40"/>
      <c r="M63" s="40"/>
      <c r="N63" s="40"/>
      <c r="O63" s="40"/>
      <c r="P63" s="40"/>
      <c r="Q63" s="40"/>
    </row>
    <row r="64" spans="1:17" ht="47.25" customHeight="1">
      <c r="A64" s="46"/>
      <c r="B64" s="118" t="s">
        <v>84</v>
      </c>
      <c r="C64" s="119"/>
      <c r="D64" s="119"/>
      <c r="E64" s="119"/>
      <c r="F64" s="119"/>
      <c r="G64" s="119"/>
      <c r="H64" s="33">
        <f>[1]Основное!$D$8*[1]Основное!I32</f>
        <v>50246.174909782669</v>
      </c>
      <c r="I64" s="23"/>
      <c r="K64" s="40"/>
      <c r="L64" s="40"/>
      <c r="M64" s="40"/>
      <c r="N64" s="40"/>
      <c r="O64" s="40"/>
      <c r="P64" s="40"/>
      <c r="Q64" s="40"/>
    </row>
    <row r="65" spans="1:23" ht="31.9" customHeight="1">
      <c r="A65" s="46" t="s">
        <v>36</v>
      </c>
      <c r="B65" s="101" t="s">
        <v>79</v>
      </c>
      <c r="C65" s="102"/>
      <c r="D65" s="102"/>
      <c r="E65" s="102"/>
      <c r="F65" s="102"/>
      <c r="G65" s="103"/>
      <c r="H65" s="33">
        <f>6607+69584+[1]Основное!I33*[1]Основное!D8</f>
        <v>78629.428308631832</v>
      </c>
      <c r="I65" s="23"/>
      <c r="K65" s="40"/>
      <c r="L65" s="40"/>
      <c r="M65" s="40"/>
      <c r="N65" s="40"/>
      <c r="O65" s="40"/>
      <c r="P65" s="40"/>
      <c r="Q65" s="40"/>
    </row>
    <row r="66" spans="1:23" ht="15">
      <c r="A66" s="46" t="s">
        <v>37</v>
      </c>
      <c r="B66" s="48" t="s">
        <v>38</v>
      </c>
      <c r="C66" s="32"/>
      <c r="D66" s="32"/>
      <c r="E66" s="32"/>
      <c r="F66" s="32"/>
      <c r="G66" s="32"/>
      <c r="H66" s="33">
        <f>[1]Основное!$D$8*[1]Основное!I34+1750</f>
        <v>8277.0075563050414</v>
      </c>
      <c r="I66" s="23"/>
      <c r="K66" s="40"/>
      <c r="L66" s="40"/>
      <c r="M66" s="40"/>
      <c r="N66" s="40"/>
      <c r="O66" s="40"/>
      <c r="P66" s="40"/>
      <c r="Q66" s="40"/>
    </row>
    <row r="67" spans="1:23" ht="14.25">
      <c r="A67" s="46" t="s">
        <v>39</v>
      </c>
      <c r="B67" s="31" t="s">
        <v>40</v>
      </c>
      <c r="C67" s="32"/>
      <c r="D67" s="32"/>
      <c r="E67" s="32"/>
      <c r="F67" s="32"/>
      <c r="G67" s="32"/>
      <c r="H67" s="33">
        <f>[1]Основное!$D$8*[1]Основное!I35</f>
        <v>73593.441234558864</v>
      </c>
      <c r="I67" s="49"/>
      <c r="J67" s="49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1:23" ht="14.25">
      <c r="A68" s="46" t="s">
        <v>41</v>
      </c>
      <c r="B68" s="31" t="s">
        <v>42</v>
      </c>
      <c r="C68" s="32"/>
      <c r="D68" s="32"/>
      <c r="E68" s="32"/>
      <c r="F68" s="32"/>
      <c r="G68" s="32"/>
      <c r="H68" s="33">
        <f>[1]Основное!$D$8*[1]Основное!I36+6888.19</f>
        <v>18024.908342475243</v>
      </c>
      <c r="I68" s="49"/>
      <c r="J68" s="49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3" ht="15">
      <c r="A69" s="46" t="s">
        <v>43</v>
      </c>
      <c r="B69" s="50" t="s">
        <v>44</v>
      </c>
      <c r="C69" s="32"/>
      <c r="D69" s="32"/>
      <c r="E69" s="32"/>
      <c r="F69" s="32"/>
      <c r="G69" s="32"/>
      <c r="H69" s="33">
        <f>[1]Основное!$D$8*[1]Основное!I37</f>
        <v>54795.720556261003</v>
      </c>
      <c r="I69" s="23"/>
      <c r="L69" s="40"/>
      <c r="M69" s="40"/>
      <c r="N69" s="40"/>
      <c r="O69" s="40"/>
      <c r="P69" s="40"/>
      <c r="Q69" s="40"/>
      <c r="R69" s="40"/>
    </row>
    <row r="70" spans="1:23" ht="15">
      <c r="A70" s="46" t="s">
        <v>45</v>
      </c>
      <c r="B70" s="31" t="s">
        <v>46</v>
      </c>
      <c r="C70" s="32"/>
      <c r="D70" s="32"/>
      <c r="E70" s="32"/>
      <c r="F70" s="32"/>
      <c r="G70" s="32"/>
      <c r="H70" s="33">
        <f>[1]Основное!$D$8*[1]Основное!I38</f>
        <v>265767.8451048166</v>
      </c>
      <c r="I70" s="23"/>
      <c r="L70" s="40"/>
      <c r="M70" s="40"/>
      <c r="N70" s="40"/>
      <c r="O70" s="40"/>
      <c r="P70" s="40"/>
      <c r="Q70" s="40"/>
      <c r="R70" s="40"/>
    </row>
    <row r="71" spans="1:23" ht="15">
      <c r="A71" s="46" t="s">
        <v>47</v>
      </c>
      <c r="B71" s="31" t="s">
        <v>48</v>
      </c>
      <c r="C71" s="32"/>
      <c r="D71" s="32"/>
      <c r="E71" s="32"/>
      <c r="F71" s="32"/>
      <c r="G71" s="32"/>
      <c r="H71" s="33">
        <f>[1]Основное!$D$8*[1]Основное!I39+4100*4</f>
        <v>17649.410439992222</v>
      </c>
      <c r="I71" s="23"/>
      <c r="L71" s="40"/>
      <c r="M71" s="40"/>
      <c r="N71" s="40"/>
      <c r="O71" s="40"/>
      <c r="P71" s="40"/>
      <c r="Q71" s="40"/>
      <c r="R71" s="40"/>
    </row>
    <row r="72" spans="1:23" ht="15">
      <c r="A72" s="46" t="s">
        <v>49</v>
      </c>
      <c r="B72" s="31" t="s">
        <v>109</v>
      </c>
      <c r="C72" s="32"/>
      <c r="D72" s="32"/>
      <c r="E72" s="32"/>
      <c r="F72" s="32"/>
      <c r="G72" s="32"/>
      <c r="H72" s="33">
        <f>[1]Основное!$D$8*[1]Основное!I40</f>
        <v>32441.195046283472</v>
      </c>
      <c r="I72" s="23"/>
      <c r="L72" s="40"/>
      <c r="M72" s="40"/>
      <c r="N72" s="40"/>
      <c r="O72" s="40"/>
      <c r="P72" s="40"/>
      <c r="Q72" s="40"/>
      <c r="R72" s="40"/>
    </row>
    <row r="73" spans="1:23" ht="15">
      <c r="A73" s="46" t="s">
        <v>50</v>
      </c>
      <c r="B73" s="31" t="s">
        <v>51</v>
      </c>
      <c r="C73" s="32"/>
      <c r="D73" s="32"/>
      <c r="E73" s="32"/>
      <c r="F73" s="32"/>
      <c r="G73" s="32"/>
      <c r="H73" s="33">
        <f>[1]Основное!$D$8*[1]Основное!I41</f>
        <v>15228.5512909522</v>
      </c>
      <c r="I73" s="23"/>
      <c r="L73" s="40"/>
      <c r="M73" s="40"/>
      <c r="N73" s="40"/>
      <c r="O73" s="40"/>
      <c r="P73" s="40"/>
      <c r="Q73" s="40"/>
      <c r="R73" s="40"/>
    </row>
    <row r="74" spans="1:23" ht="15">
      <c r="A74" s="46" t="s">
        <v>52</v>
      </c>
      <c r="B74" s="31" t="s">
        <v>53</v>
      </c>
      <c r="C74" s="32"/>
      <c r="D74" s="32"/>
      <c r="E74" s="32"/>
      <c r="F74" s="32"/>
      <c r="G74" s="32"/>
      <c r="H74" s="33">
        <f>[1]Основное!$D$8*[1]Основное!I42</f>
        <v>656452.68398805242</v>
      </c>
      <c r="I74" s="23"/>
      <c r="L74" s="40"/>
      <c r="M74" s="40"/>
      <c r="N74" s="40"/>
      <c r="O74" s="40"/>
      <c r="P74" s="40"/>
      <c r="Q74" s="40"/>
      <c r="R74" s="40"/>
    </row>
    <row r="75" spans="1:23" ht="15">
      <c r="A75" s="46" t="s">
        <v>54</v>
      </c>
      <c r="B75" s="31" t="s">
        <v>55</v>
      </c>
      <c r="C75" s="32"/>
      <c r="D75" s="32"/>
      <c r="E75" s="32"/>
      <c r="F75" s="32"/>
      <c r="G75" s="32"/>
      <c r="H75" s="33">
        <f>[1]Основное!$D$8*[1]Основное!I43</f>
        <v>178511.08030533601</v>
      </c>
      <c r="I75" s="23"/>
      <c r="L75" s="40"/>
      <c r="M75" s="40"/>
      <c r="N75" s="40"/>
      <c r="O75" s="40"/>
      <c r="P75" s="40"/>
      <c r="Q75" s="40"/>
      <c r="R75" s="40"/>
    </row>
    <row r="76" spans="1:23" ht="15">
      <c r="A76" s="46" t="s">
        <v>56</v>
      </c>
      <c r="B76" s="31" t="s">
        <v>57</v>
      </c>
      <c r="C76" s="32"/>
      <c r="D76" s="32"/>
      <c r="E76" s="32"/>
      <c r="F76" s="32"/>
      <c r="G76" s="32"/>
      <c r="H76" s="33">
        <f>[1]Основное!$D$8*[1]Основное!I44</f>
        <v>17528.604950716413</v>
      </c>
      <c r="I76" s="23"/>
      <c r="L76" s="40"/>
      <c r="M76" s="40"/>
      <c r="N76" s="40"/>
      <c r="O76" s="40"/>
      <c r="P76" s="40"/>
      <c r="Q76" s="40"/>
      <c r="R76" s="40"/>
    </row>
    <row r="77" spans="1:23" ht="15">
      <c r="A77" s="46" t="s">
        <v>58</v>
      </c>
      <c r="B77" s="31" t="s">
        <v>72</v>
      </c>
      <c r="C77" s="32"/>
      <c r="D77" s="32"/>
      <c r="E77" s="32"/>
      <c r="F77" s="32"/>
      <c r="G77" s="32"/>
      <c r="H77" s="33">
        <f>[1]Основное!$D$8*[1]Основное!I45</f>
        <v>24609.751497805282</v>
      </c>
      <c r="I77" s="23"/>
    </row>
    <row r="78" spans="1:23" ht="14.25">
      <c r="A78" s="46" t="s">
        <v>59</v>
      </c>
      <c r="B78" s="31" t="s">
        <v>110</v>
      </c>
      <c r="C78" s="32"/>
      <c r="D78" s="32"/>
      <c r="E78" s="32"/>
      <c r="F78" s="32"/>
      <c r="G78" s="32"/>
      <c r="H78" s="33">
        <f>B24*0.03</f>
        <v>47225.82</v>
      </c>
      <c r="I78" s="49"/>
      <c r="J78" s="49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</row>
    <row r="79" spans="1:23" s="14" customFormat="1" ht="26.45" customHeight="1">
      <c r="A79" s="105" t="s">
        <v>111</v>
      </c>
      <c r="B79" s="105"/>
      <c r="C79" s="105"/>
      <c r="D79" s="105"/>
      <c r="E79" s="105"/>
      <c r="F79" s="105"/>
      <c r="G79" s="105"/>
      <c r="H79" s="105"/>
      <c r="I79" s="51"/>
      <c r="J79" s="51"/>
      <c r="K79" s="52"/>
    </row>
    <row r="80" spans="1:23" s="14" customFormat="1">
      <c r="A80" s="53"/>
      <c r="B80" s="97"/>
      <c r="C80" s="97"/>
      <c r="D80" s="97"/>
      <c r="E80" s="97"/>
      <c r="F80" s="97"/>
      <c r="G80" s="97"/>
      <c r="H80" s="97"/>
      <c r="I80" s="54"/>
      <c r="J80" s="54"/>
    </row>
    <row r="81" spans="1:15" s="14" customFormat="1" ht="13.7" customHeight="1">
      <c r="A81" s="106" t="s">
        <v>60</v>
      </c>
      <c r="B81" s="106"/>
      <c r="C81" s="106"/>
      <c r="D81" s="106"/>
      <c r="E81" s="106"/>
      <c r="F81" s="106"/>
      <c r="G81" s="106"/>
      <c r="I81" s="53"/>
    </row>
    <row r="82" spans="1:15" s="14" customFormat="1" ht="15.75">
      <c r="A82" s="24"/>
      <c r="B82" s="24"/>
      <c r="C82" s="24"/>
      <c r="D82" s="24"/>
      <c r="E82" s="10"/>
      <c r="F82" s="55" t="s">
        <v>61</v>
      </c>
      <c r="H82" s="54"/>
      <c r="I82" s="54"/>
    </row>
    <row r="83" spans="1:15" s="14" customFormat="1" ht="36" customHeight="1">
      <c r="A83" s="56" t="s">
        <v>62</v>
      </c>
      <c r="B83" s="56" t="s">
        <v>77</v>
      </c>
      <c r="C83" s="57" t="s">
        <v>63</v>
      </c>
      <c r="D83" s="58" t="s">
        <v>64</v>
      </c>
      <c r="E83" s="58" t="s">
        <v>65</v>
      </c>
      <c r="F83" s="98" t="s">
        <v>85</v>
      </c>
      <c r="I83" s="54"/>
    </row>
    <row r="84" spans="1:15" s="59" customFormat="1" ht="15">
      <c r="A84" s="60">
        <v>2052.84</v>
      </c>
      <c r="B84" s="85">
        <v>8640</v>
      </c>
      <c r="C84" s="60">
        <v>12000</v>
      </c>
      <c r="D84" s="61">
        <v>6000</v>
      </c>
      <c r="E84" s="61">
        <v>3000</v>
      </c>
      <c r="F84" s="62">
        <f>SUM(A84:E84)</f>
        <v>31692.84</v>
      </c>
      <c r="G84" s="25"/>
      <c r="H84" s="25"/>
      <c r="I84" s="25"/>
    </row>
    <row r="85" spans="1:15" s="14" customFormat="1" ht="15">
      <c r="A85" s="63"/>
      <c r="B85" s="63"/>
      <c r="C85" s="64"/>
      <c r="D85" s="64"/>
      <c r="E85" s="64"/>
      <c r="F85" s="64"/>
      <c r="G85" s="52"/>
      <c r="H85" s="54"/>
      <c r="I85" s="54"/>
      <c r="J85" s="54"/>
    </row>
    <row r="86" spans="1:15" s="14" customFormat="1" ht="95.25" customHeight="1">
      <c r="A86" s="107" t="s">
        <v>66</v>
      </c>
      <c r="B86" s="107"/>
      <c r="C86" s="107"/>
      <c r="D86" s="107"/>
      <c r="E86" s="107"/>
      <c r="F86" s="107"/>
      <c r="G86" s="107"/>
      <c r="H86" s="107"/>
      <c r="I86" s="65"/>
      <c r="J86" s="65"/>
      <c r="K86" s="65"/>
      <c r="L86" s="65"/>
    </row>
    <row r="87" spans="1:15" ht="60" customHeight="1">
      <c r="A87" s="99" t="s">
        <v>67</v>
      </c>
      <c r="B87" s="99"/>
      <c r="C87" s="99"/>
      <c r="D87" s="99"/>
      <c r="E87" s="99"/>
      <c r="F87" s="99"/>
      <c r="G87" s="99"/>
      <c r="H87" s="99"/>
      <c r="I87" s="66"/>
      <c r="J87" s="66"/>
      <c r="K87" s="66"/>
      <c r="L87" s="66"/>
      <c r="M87" s="66"/>
      <c r="N87" s="66"/>
      <c r="O87" s="66"/>
    </row>
    <row r="88" spans="1: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5" ht="15">
      <c r="A89" s="124" t="s">
        <v>68</v>
      </c>
      <c r="B89" s="124"/>
      <c r="C89" s="124"/>
      <c r="D89" s="124"/>
      <c r="E89" s="124"/>
      <c r="F89" s="124"/>
      <c r="G89" s="124"/>
      <c r="H89" s="124"/>
      <c r="I89" s="68"/>
      <c r="J89" s="69"/>
      <c r="K89" s="69"/>
      <c r="L89" s="69"/>
      <c r="M89" s="69"/>
      <c r="N89" s="69"/>
      <c r="O89" s="69"/>
    </row>
    <row r="90" spans="1:15" ht="15">
      <c r="A90" s="124" t="s">
        <v>69</v>
      </c>
      <c r="B90" s="124"/>
      <c r="C90" s="124"/>
      <c r="D90" s="124"/>
      <c r="E90" s="124"/>
      <c r="F90" s="124"/>
      <c r="G90" s="124"/>
      <c r="H90" s="124"/>
      <c r="I90" s="68"/>
      <c r="J90" s="69"/>
      <c r="K90" s="69"/>
      <c r="L90" s="69"/>
      <c r="M90" s="69"/>
      <c r="N90" s="69"/>
      <c r="O90" s="69"/>
    </row>
    <row r="91" spans="1:15" ht="14.25">
      <c r="A91" s="100" t="s">
        <v>70</v>
      </c>
      <c r="B91" s="100"/>
      <c r="C91" s="100"/>
      <c r="D91" s="100"/>
      <c r="E91" s="100"/>
      <c r="F91" s="100"/>
      <c r="G91" s="100"/>
      <c r="H91" s="100"/>
      <c r="I91" s="70"/>
      <c r="J91" s="70"/>
      <c r="K91" s="70"/>
      <c r="L91" s="70"/>
      <c r="M91" s="70"/>
      <c r="N91" s="70"/>
      <c r="O91" s="70"/>
    </row>
    <row r="92" spans="1:15" ht="15">
      <c r="A92" s="167" t="s">
        <v>73</v>
      </c>
      <c r="B92" s="167"/>
      <c r="C92" s="167"/>
      <c r="D92" s="167"/>
      <c r="E92" s="167"/>
      <c r="F92" s="167"/>
      <c r="G92" s="167"/>
      <c r="H92" s="167"/>
      <c r="I92" s="71"/>
      <c r="J92" s="72"/>
      <c r="K92" s="72"/>
      <c r="L92" s="72"/>
      <c r="M92" s="72"/>
      <c r="N92" s="72"/>
      <c r="O92" s="72"/>
    </row>
    <row r="93" spans="1:15" ht="15">
      <c r="A93" s="163" t="s">
        <v>74</v>
      </c>
      <c r="B93" s="163"/>
      <c r="C93" s="163"/>
      <c r="D93" s="163"/>
      <c r="E93" s="163"/>
      <c r="F93" s="163"/>
      <c r="G93" s="163"/>
      <c r="H93" s="163"/>
      <c r="I93" s="73"/>
      <c r="J93" s="74"/>
      <c r="K93" s="74"/>
      <c r="L93" s="74"/>
      <c r="M93" s="74"/>
      <c r="N93" s="74"/>
      <c r="O93" s="74"/>
    </row>
  </sheetData>
  <mergeCells count="50">
    <mergeCell ref="A93:H93"/>
    <mergeCell ref="C51:G51"/>
    <mergeCell ref="A89:H89"/>
    <mergeCell ref="A92:H92"/>
    <mergeCell ref="C36:G36"/>
    <mergeCell ref="A48:B48"/>
    <mergeCell ref="C48:G48"/>
    <mergeCell ref="A49:B51"/>
    <mergeCell ref="C49:G49"/>
    <mergeCell ref="H21:H23"/>
    <mergeCell ref="A25:H25"/>
    <mergeCell ref="A27:H27"/>
    <mergeCell ref="A29:H29"/>
    <mergeCell ref="A31:H31"/>
    <mergeCell ref="A34:H34"/>
    <mergeCell ref="D24:E24"/>
    <mergeCell ref="B20:F20"/>
    <mergeCell ref="F21:F23"/>
    <mergeCell ref="G21:G23"/>
    <mergeCell ref="A21:B23"/>
    <mergeCell ref="C21:C23"/>
    <mergeCell ref="D21:E23"/>
    <mergeCell ref="A1:H1"/>
    <mergeCell ref="A2:H2"/>
    <mergeCell ref="A3:H3"/>
    <mergeCell ref="E5:H7"/>
    <mergeCell ref="A17:H17"/>
    <mergeCell ref="A19:H19"/>
    <mergeCell ref="C35:D35"/>
    <mergeCell ref="E35:F35"/>
    <mergeCell ref="A36:B36"/>
    <mergeCell ref="A90:H90"/>
    <mergeCell ref="A37:B42"/>
    <mergeCell ref="C40:G40"/>
    <mergeCell ref="A44:H44"/>
    <mergeCell ref="A46:H46"/>
    <mergeCell ref="C50:G50"/>
    <mergeCell ref="A54:H54"/>
    <mergeCell ref="A56:H56"/>
    <mergeCell ref="A58:G58"/>
    <mergeCell ref="B59:G59"/>
    <mergeCell ref="B64:G64"/>
    <mergeCell ref="A87:H87"/>
    <mergeCell ref="A91:H91"/>
    <mergeCell ref="B65:G65"/>
    <mergeCell ref="K67:V67"/>
    <mergeCell ref="L78:W78"/>
    <mergeCell ref="A79:H79"/>
    <mergeCell ref="A81:G81"/>
    <mergeCell ref="A86:H86"/>
  </mergeCells>
  <phoneticPr fontId="0" type="noConversion"/>
  <hyperlinks>
    <hyperlink ref="A91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2021-03-29T11:24:18Z</dcterms:modified>
</cp:coreProperties>
</file>