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G91" i="3"/>
  <c r="H85"/>
  <c r="H84"/>
  <c r="H83"/>
  <c r="H82"/>
  <c r="H81"/>
  <c r="H80"/>
  <c r="H79"/>
  <c r="H78"/>
  <c r="H77"/>
  <c r="H76"/>
  <c r="H75"/>
  <c r="H74"/>
  <c r="H73"/>
  <c r="H72"/>
  <c r="H71"/>
  <c r="H70"/>
  <c r="I70"/>
  <c r="H68"/>
  <c r="H66"/>
  <c r="H58"/>
  <c r="H50"/>
  <c r="H47"/>
  <c r="H46"/>
  <c r="H44"/>
  <c r="H48"/>
  <c r="C34"/>
  <c r="D34"/>
  <c r="G24"/>
  <c r="H24"/>
  <c r="F2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>вахту всю включать</t>
        </r>
      </text>
    </comment>
  </commentList>
</comments>
</file>

<file path=xl/sharedStrings.xml><?xml version="1.0" encoding="utf-8"?>
<sst xmlns="http://schemas.openxmlformats.org/spreadsheetml/2006/main" count="125" uniqueCount="121">
  <si>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</si>
  <si>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</si>
  <si>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</si>
  <si>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</si>
  <si>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</si>
  <si>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</si>
  <si>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</si>
  <si>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</si>
  <si>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</si>
  <si>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</si>
  <si>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</si>
  <si>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</si>
  <si>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</si>
  <si>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</si>
  <si>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</si>
  <si>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</si>
  <si>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</si>
  <si>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</si>
  <si>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</si>
  <si>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</si>
  <si>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</si>
  <si>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</si>
  <si>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</si>
  <si>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</si>
  <si>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</si>
  <si>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</si>
  <si>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</si>
  <si>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</si>
  <si>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</si>
  <si>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</si>
  <si>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</si>
  <si>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</si>
  <si>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</si>
  <si>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</si>
  <si>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</si>
  <si>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</si>
  <si>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</si>
  <si>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</si>
  <si>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</si>
  <si>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</si>
  <si>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</si>
  <si>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</si>
  <si>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</si>
  <si>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</si>
  <si>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</si>
  <si>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</si>
  <si>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</si>
  <si>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</si>
  <si>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</si>
  <si>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</si>
  <si>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</si>
  <si>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</si>
  <si>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</si>
  <si>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</si>
  <si>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</si>
  <si>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</si>
  <si>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</si>
  <si>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</si>
  <si>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ООО "Империал"</t>
  </si>
  <si>
    <t xml:space="preserve">Ростелеком </t>
  </si>
  <si>
    <t>Нэт Бай Нэт Холдинг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</si>
  <si>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</si>
  <si>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</si>
  <si>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</si>
  <si>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</si>
  <si>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</si>
  <si>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</si>
  <si>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</si>
  <si>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</si>
  <si>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</si>
  <si>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</si>
  <si>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</si>
  <si>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</si>
  <si>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 xml:space="preserve">за период: 2020 г. </t>
  </si>
  <si>
    <t>Итого: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</si>
  <si>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</si>
  <si>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</si>
  <si>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</si>
  <si>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Таблица №5</t>
  </si>
  <si>
    <t>ООО "Лифтборт"</t>
  </si>
  <si>
    <t>Количество подъездов - 1</t>
  </si>
  <si>
    <t xml:space="preserve">Рентабельность 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</si>
  <si>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</si>
  <si>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</si>
  <si>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Перечень выполненных работ по программе энергосбержения</t>
  </si>
  <si>
    <t>ремонт сантехнического оборудования</t>
  </si>
  <si>
    <t>Аренда помещений под ЖЭУ</t>
  </si>
  <si>
    <t>Площадь газона - 370 кв. м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</si>
  <si>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</si>
  <si>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 xml:space="preserve">ИП Шишкин </t>
  </si>
  <si>
    <t>Количество квартир - 108</t>
  </si>
  <si>
    <t>Смена вентилей,внутр.трубопроводов</t>
  </si>
  <si>
    <t>Смена вентилей,внутр.трубопроводов (материалы)</t>
  </si>
  <si>
    <t xml:space="preserve"> об исполнении договора управления жилым домом №17 по ул.Садовая</t>
  </si>
  <si>
    <t xml:space="preserve">Адрес дома - Садовая 17 </t>
  </si>
  <si>
    <t>Общая площадь дома - 8805,20 кв. м</t>
  </si>
  <si>
    <t>Общая площадь квартир -5430,50 кв.м.</t>
  </si>
  <si>
    <t>Площадь подъезда - 1864,9 кв. м</t>
  </si>
  <si>
    <t>Площадь подвала - 787 кв. м</t>
  </si>
  <si>
    <t>Площадь кровли - 895 кв. м</t>
  </si>
  <si>
    <t>В таблице №1 приведено движение денежных средств по статье содержание и текущий ремонт  по лицевому счету дома №17 по ул.Садовая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</si>
  <si>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-612406 руб. (перерасход)</t>
  </si>
  <si>
    <r>
      <t xml:space="preserve">Задолженность населения за жку на 31.12.2020г. составляет 296333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</si>
  <si>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таблице №1а приведено движение денежных средств по статье вахта  по лицевому счету дома  №17 по ул.Садовая за 2020г.</t>
  </si>
  <si>
    <t>Движение денежных средств по статье вахта за 2020г.</t>
  </si>
  <si>
    <t>Таблица №1а</t>
  </si>
  <si>
    <t>Начислено по статье вахта, руб.</t>
  </si>
  <si>
    <t>Собрано по статье вахта с собственников, руб.</t>
  </si>
  <si>
    <t xml:space="preserve"> Собрано по статье вахта из средств текущего ремонта, руб.</t>
  </si>
  <si>
    <t>Всего собрано средств по статье вахта,руб.</t>
  </si>
  <si>
    <t>Всего расходов  на содержание вахты, руб.</t>
  </si>
  <si>
    <t>ул. Садовая д.17</t>
  </si>
  <si>
    <t>Ремонт подъезда 3 этажа (холл, коридоры, лест. Клетка 2 выхода)</t>
  </si>
  <si>
    <t>Содержание вахты</t>
  </si>
  <si>
    <t>Ремонт кровли ООО "Теплострой+"</t>
  </si>
  <si>
    <t>Установка окон</t>
  </si>
  <si>
    <t>В ходе плановых осмотров, а также на основании обращений собственников помещений жилого дома №17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</si>
  <si>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Общестроительные работы (ремонт мус. контейнера)</t>
  </si>
  <si>
    <t>Нормативная численность обслуживающего персонала  - 2,6 чел</t>
  </si>
  <si>
    <t>ремонт общестроительный, ремонт 3 этажа</t>
  </si>
  <si>
    <t>Доходы полученные от размещения рекламы и предоставления места под аренду в многоквартирном доме №17 по ул.Садовая представлены в таблице №5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</si>
</sst>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89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1" fontId="20" fillId="3" borderId="0" xfId="2" applyNumberFormat="1" applyFont="1" applyFill="1">
      <alignment horizontal="left"/>
    </xf>
    <xf numFmtId="1" fontId="5" fillId="3" borderId="3" xfId="2" applyNumberFormat="1" applyFont="1" applyFill="1" applyBorder="1" applyAlignment="1"/>
    <xf numFmtId="0" fontId="6" fillId="3" borderId="3" xfId="0" applyFont="1" applyFill="1" applyBorder="1" applyAlignment="1">
      <alignment horizontal="center"/>
    </xf>
    <xf numFmtId="0" fontId="22" fillId="3" borderId="0" xfId="2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2" fontId="3" fillId="3" borderId="0" xfId="0" applyNumberFormat="1" applyFont="1" applyFill="1" applyBorder="1"/>
    <xf numFmtId="0" fontId="36" fillId="3" borderId="2" xfId="2" applyFont="1" applyFill="1" applyBorder="1" applyAlignment="1"/>
    <xf numFmtId="0" fontId="9" fillId="3" borderId="0" xfId="2" applyFont="1" applyFill="1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5" fillId="3" borderId="0" xfId="2" applyFont="1" applyFill="1" applyAlignment="1">
      <alignment horizontal="left" wrapText="1"/>
    </xf>
    <xf numFmtId="0" fontId="1" fillId="3" borderId="0" xfId="2" applyFont="1" applyFill="1" applyBorder="1">
      <alignment horizontal="left"/>
    </xf>
    <xf numFmtId="0" fontId="6" fillId="3" borderId="0" xfId="2" applyFont="1" applyFill="1" applyBorder="1" applyAlignment="1">
      <alignment horizontal="center" vertical="center" wrapText="1"/>
    </xf>
    <xf numFmtId="0" fontId="23" fillId="3" borderId="0" xfId="2" applyFont="1" applyFill="1">
      <alignment horizontal="left"/>
    </xf>
    <xf numFmtId="1" fontId="6" fillId="3" borderId="3" xfId="2" applyNumberFormat="1" applyFont="1" applyFill="1" applyBorder="1" applyAlignment="1"/>
    <xf numFmtId="2" fontId="5" fillId="3" borderId="2" xfId="2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5" fillId="3" borderId="0" xfId="2" applyNumberFormat="1" applyFont="1" applyFill="1" applyBorder="1" applyAlignment="1">
      <alignment horizontal="center"/>
    </xf>
    <xf numFmtId="0" fontId="6" fillId="3" borderId="2" xfId="2" applyFont="1" applyFill="1" applyBorder="1" applyAlignment="1"/>
    <xf numFmtId="0" fontId="5" fillId="3" borderId="0" xfId="2" applyFont="1" applyFill="1" applyBorder="1" applyAlignment="1">
      <alignment horizontal="left"/>
    </xf>
    <xf numFmtId="1" fontId="5" fillId="0" borderId="3" xfId="2" applyNumberFormat="1" applyFont="1" applyFill="1" applyBorder="1" applyAlignment="1"/>
    <xf numFmtId="0" fontId="6" fillId="3" borderId="0" xfId="2" applyFont="1" applyFill="1" applyAlignment="1">
      <alignment horizontal="center"/>
    </xf>
    <xf numFmtId="2" fontId="28" fillId="3" borderId="0" xfId="1" applyNumberFormat="1" applyFont="1" applyFill="1" applyAlignment="1" applyProtection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37" fillId="0" borderId="2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21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6" fillId="3" borderId="0" xfId="2" applyFont="1" applyFill="1" applyAlignment="1">
      <alignment horizontal="center" wrapText="1"/>
    </xf>
    <xf numFmtId="0" fontId="9" fillId="3" borderId="0" xfId="2" applyFont="1" applyFill="1" applyAlignment="1">
      <alignment horizont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24" fillId="3" borderId="0" xfId="2" applyFont="1" applyFill="1" applyAlignment="1">
      <alignment horizontal="left" wrapText="1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 wrapText="1"/>
    </xf>
    <xf numFmtId="2" fontId="8" fillId="3" borderId="0" xfId="0" applyNumberFormat="1" applyFont="1" applyFill="1" applyBorder="1" applyAlignment="1">
      <alignment horizontal="left" vertical="center" wrapText="1"/>
    </xf>
    <xf numFmtId="0" fontId="9" fillId="3" borderId="0" xfId="2" applyFont="1" applyFill="1" applyAlignment="1">
      <alignment horizontal="center"/>
    </xf>
    <xf numFmtId="0" fontId="22" fillId="3" borderId="0" xfId="2" applyFont="1" applyFill="1">
      <alignment horizontal="left"/>
    </xf>
    <xf numFmtId="0" fontId="14" fillId="3" borderId="14" xfId="2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3" fillId="3" borderId="4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5" fillId="3" borderId="0" xfId="2" applyFont="1" applyFill="1" applyAlignment="1">
      <alignment horizontal="justify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8" fillId="2" borderId="13" xfId="2" applyNumberFormat="1" applyFont="1" applyFill="1" applyBorder="1" applyAlignment="1">
      <alignment horizontal="left" vertical="top" wrapText="1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Border="1"/>
    <xf numFmtId="0" fontId="7" fillId="0" borderId="0" xfId="0" applyFont="1" applyFill="1" applyBorder="1" applyAlignment="1">
      <alignment horizontal="center" wrapText="1"/>
    </xf>
    <xf numFmtId="0" fontId="20" fillId="3" borderId="10" xfId="2" applyFont="1" applyFill="1" applyBorder="1" applyAlignment="1">
      <alignment horizontal="left"/>
    </xf>
    <xf numFmtId="0" fontId="20" fillId="3" borderId="9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/>
    </xf>
    <xf numFmtId="0" fontId="5" fillId="3" borderId="0" xfId="2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9">
          <cell r="D29">
            <v>5430.5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7109375" style="2" customWidth="1"/>
    <col min="2" max="2" width="14.140625" style="2" customWidth="1"/>
    <col min="3" max="3" width="13.140625" style="2" customWidth="1"/>
    <col min="4" max="4" width="14.28515625" style="2" customWidth="1"/>
    <col min="5" max="5" width="11.7109375" style="2" customWidth="1"/>
    <col min="6" max="6" width="15.42578125" style="2" customWidth="1"/>
    <col min="7" max="7" width="16.140625" style="2" customWidth="1"/>
    <col min="8" max="8" width="18.425781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52" t="s">
        <v>0</v>
      </c>
      <c r="B1" s="152"/>
      <c r="C1" s="152"/>
      <c r="D1" s="152"/>
      <c r="E1" s="152"/>
      <c r="F1" s="152"/>
      <c r="G1" s="152"/>
      <c r="H1" s="152"/>
      <c r="I1" s="1"/>
      <c r="J1" s="1"/>
      <c r="K1" s="1"/>
      <c r="L1" s="1"/>
      <c r="M1" s="1"/>
      <c r="N1" s="1"/>
      <c r="O1" s="1"/>
      <c r="P1" s="1"/>
    </row>
    <row r="2" spans="1:16" ht="18">
      <c r="A2" s="152" t="s">
        <v>93</v>
      </c>
      <c r="B2" s="152"/>
      <c r="C2" s="152"/>
      <c r="D2" s="152"/>
      <c r="E2" s="152"/>
      <c r="F2" s="152"/>
      <c r="G2" s="152"/>
      <c r="H2" s="152"/>
      <c r="I2" s="1"/>
      <c r="J2" s="1"/>
      <c r="K2" s="1"/>
      <c r="L2" s="1"/>
      <c r="M2" s="1"/>
      <c r="N2" s="1"/>
      <c r="O2" s="1"/>
      <c r="P2" s="1"/>
    </row>
    <row r="3" spans="1:16" ht="18">
      <c r="A3" s="153" t="s">
        <v>73</v>
      </c>
      <c r="B3" s="153"/>
      <c r="C3" s="153"/>
      <c r="D3" s="153"/>
      <c r="E3" s="153"/>
      <c r="F3" s="153"/>
      <c r="G3" s="153"/>
      <c r="H3" s="153"/>
      <c r="I3" s="3"/>
      <c r="J3" s="3"/>
      <c r="K3" s="3"/>
      <c r="L3" s="3"/>
      <c r="M3" s="3"/>
      <c r="N3" s="3"/>
      <c r="O3" s="3"/>
      <c r="P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94</v>
      </c>
      <c r="B5" s="5"/>
      <c r="C5" s="5"/>
      <c r="D5" s="5"/>
      <c r="E5" s="156" t="s">
        <v>75</v>
      </c>
      <c r="F5" s="156"/>
      <c r="G5" s="156"/>
      <c r="H5" s="156"/>
      <c r="I5" s="6"/>
      <c r="J5" s="6"/>
    </row>
    <row r="6" spans="1:16" s="7" customFormat="1" ht="14.25">
      <c r="A6" s="5" t="s">
        <v>1</v>
      </c>
      <c r="B6" s="5"/>
      <c r="C6" s="5"/>
      <c r="D6" s="5"/>
      <c r="E6" s="156"/>
      <c r="F6" s="156"/>
      <c r="G6" s="156"/>
      <c r="H6" s="156"/>
      <c r="I6" s="6"/>
      <c r="J6" s="6"/>
    </row>
    <row r="7" spans="1:16" s="7" customFormat="1" ht="27" customHeight="1">
      <c r="A7" s="5" t="s">
        <v>95</v>
      </c>
      <c r="B7" s="5"/>
      <c r="C7" s="5"/>
      <c r="D7" s="5"/>
      <c r="E7" s="156"/>
      <c r="F7" s="156"/>
      <c r="G7" s="156"/>
      <c r="H7" s="156"/>
      <c r="I7" s="6"/>
      <c r="J7" s="6"/>
    </row>
    <row r="8" spans="1:16" s="7" customFormat="1" ht="14.25">
      <c r="A8" s="5" t="s">
        <v>96</v>
      </c>
      <c r="B8" s="5"/>
      <c r="C8" s="5"/>
      <c r="D8" s="5"/>
      <c r="E8" s="6"/>
      <c r="F8" s="6"/>
      <c r="G8" s="6"/>
      <c r="H8" s="6"/>
      <c r="I8" s="94"/>
      <c r="J8" s="94"/>
    </row>
    <row r="9" spans="1:16" s="7" customFormat="1" ht="14.25">
      <c r="A9" s="5" t="s">
        <v>2</v>
      </c>
      <c r="B9" s="5"/>
      <c r="C9" s="5"/>
      <c r="D9" s="5"/>
      <c r="E9" s="94" t="s">
        <v>3</v>
      </c>
      <c r="F9" s="6"/>
      <c r="G9" s="6"/>
      <c r="H9" s="6"/>
      <c r="I9" s="6"/>
      <c r="J9" s="6"/>
    </row>
    <row r="10" spans="1:16" s="7" customFormat="1" ht="14.25">
      <c r="A10" s="5" t="s">
        <v>80</v>
      </c>
      <c r="B10" s="5"/>
      <c r="C10" s="5"/>
      <c r="D10" s="5"/>
      <c r="F10" s="94"/>
      <c r="G10" s="94"/>
      <c r="H10" s="94"/>
      <c r="I10" s="94"/>
      <c r="J10" s="94"/>
    </row>
    <row r="11" spans="1:16" s="7" customFormat="1" ht="14.25">
      <c r="A11" s="5" t="s">
        <v>90</v>
      </c>
      <c r="B11" s="5"/>
      <c r="C11" s="5"/>
      <c r="D11" s="5"/>
      <c r="E11" s="5" t="s">
        <v>4</v>
      </c>
      <c r="F11" s="5"/>
      <c r="G11" s="5" t="s">
        <v>76</v>
      </c>
      <c r="I11" s="5"/>
      <c r="J11" s="5"/>
    </row>
    <row r="12" spans="1:16" s="7" customFormat="1" ht="14.25">
      <c r="A12" s="5" t="s">
        <v>97</v>
      </c>
      <c r="B12" s="5"/>
      <c r="C12" s="5"/>
      <c r="D12" s="5"/>
      <c r="E12" s="5" t="s">
        <v>5</v>
      </c>
      <c r="F12" s="5"/>
      <c r="G12" s="5" t="s">
        <v>77</v>
      </c>
      <c r="I12" s="5"/>
      <c r="J12" s="5"/>
    </row>
    <row r="13" spans="1:16" s="7" customFormat="1" ht="14.25">
      <c r="A13" s="5" t="s">
        <v>98</v>
      </c>
      <c r="B13" s="5"/>
      <c r="C13" s="5"/>
      <c r="D13" s="5"/>
      <c r="E13" s="5" t="s">
        <v>6</v>
      </c>
      <c r="F13" s="5"/>
      <c r="G13" s="5" t="s">
        <v>7</v>
      </c>
      <c r="I13" s="5"/>
      <c r="J13" s="5"/>
    </row>
    <row r="14" spans="1:16" s="7" customFormat="1" ht="14.25">
      <c r="A14" s="5" t="s">
        <v>99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87</v>
      </c>
      <c r="B15" s="5"/>
      <c r="C15" s="5"/>
      <c r="D15" s="5"/>
      <c r="E15" s="5"/>
      <c r="F15" s="5"/>
      <c r="G15" s="5"/>
      <c r="I15" s="5"/>
      <c r="J15" s="5"/>
    </row>
    <row r="16" spans="1:16" ht="9" customHeight="1">
      <c r="A16" s="72"/>
      <c r="B16" s="72"/>
      <c r="C16" s="72"/>
      <c r="D16" s="72"/>
      <c r="E16" s="5"/>
      <c r="F16" s="5"/>
      <c r="G16" s="5"/>
      <c r="H16" s="5"/>
      <c r="I16" s="73"/>
      <c r="J16" s="73"/>
      <c r="K16" s="74"/>
      <c r="L16" s="74"/>
      <c r="M16" s="74"/>
      <c r="N16" s="74"/>
      <c r="O16" s="74"/>
      <c r="P16" s="74"/>
    </row>
    <row r="17" spans="1:16" ht="30.2" customHeight="1">
      <c r="A17" s="140" t="s">
        <v>100</v>
      </c>
      <c r="B17" s="140"/>
      <c r="C17" s="140"/>
      <c r="D17" s="140"/>
      <c r="E17" s="140"/>
      <c r="F17" s="140"/>
      <c r="G17" s="140"/>
      <c r="H17" s="140"/>
      <c r="I17" s="6"/>
      <c r="J17" s="6"/>
      <c r="K17" s="8"/>
      <c r="L17" s="8"/>
      <c r="M17" s="8"/>
      <c r="N17" s="8"/>
      <c r="O17" s="8"/>
      <c r="P17" s="8"/>
    </row>
    <row r="18" spans="1:16" ht="9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54" t="s">
        <v>8</v>
      </c>
      <c r="B19" s="154"/>
      <c r="C19" s="154"/>
      <c r="D19" s="154"/>
      <c r="E19" s="154"/>
      <c r="F19" s="154"/>
      <c r="G19" s="154"/>
      <c r="H19" s="154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55"/>
      <c r="C20" s="155"/>
      <c r="D20" s="155"/>
      <c r="E20" s="155"/>
      <c r="F20" s="155"/>
      <c r="G20" s="12"/>
      <c r="H20" s="13" t="s">
        <v>9</v>
      </c>
      <c r="I20" s="82"/>
      <c r="K20" s="8"/>
      <c r="M20" s="8"/>
      <c r="N20" s="8"/>
      <c r="O20" s="15"/>
    </row>
    <row r="21" spans="1:16" s="7" customFormat="1" ht="15" customHeight="1">
      <c r="A21" s="172" t="s">
        <v>10</v>
      </c>
      <c r="B21" s="173"/>
      <c r="C21" s="169" t="s">
        <v>11</v>
      </c>
      <c r="D21" s="157" t="s">
        <v>71</v>
      </c>
      <c r="E21" s="158"/>
      <c r="F21" s="169" t="s">
        <v>12</v>
      </c>
      <c r="G21" s="163" t="s">
        <v>13</v>
      </c>
      <c r="H21" s="163" t="s">
        <v>14</v>
      </c>
      <c r="I21" s="16"/>
    </row>
    <row r="22" spans="1:16" s="7" customFormat="1" ht="15" customHeight="1">
      <c r="A22" s="174"/>
      <c r="B22" s="175"/>
      <c r="C22" s="178"/>
      <c r="D22" s="159"/>
      <c r="E22" s="160"/>
      <c r="F22" s="170"/>
      <c r="G22" s="164"/>
      <c r="H22" s="164"/>
      <c r="I22" s="16"/>
    </row>
    <row r="23" spans="1:16" s="7" customFormat="1" ht="78.75" customHeight="1">
      <c r="A23" s="176"/>
      <c r="B23" s="177"/>
      <c r="C23" s="179"/>
      <c r="D23" s="161"/>
      <c r="E23" s="162"/>
      <c r="F23" s="171"/>
      <c r="G23" s="164"/>
      <c r="H23" s="164"/>
      <c r="I23" s="16"/>
    </row>
    <row r="24" spans="1:16" s="77" customFormat="1" ht="14.25">
      <c r="A24" s="75"/>
      <c r="B24" s="17">
        <v>1038037</v>
      </c>
      <c r="C24" s="18">
        <v>1016641</v>
      </c>
      <c r="D24" s="166">
        <v>30819.599999999999</v>
      </c>
      <c r="E24" s="167"/>
      <c r="F24" s="19">
        <f>C24-B24</f>
        <v>-21396</v>
      </c>
      <c r="G24" s="78">
        <f>H66</f>
        <v>1343365.3413544542</v>
      </c>
      <c r="H24" s="20">
        <f>C24+D24-G24</f>
        <v>-295904.74135445419</v>
      </c>
      <c r="I24" s="21"/>
      <c r="J24" s="76"/>
    </row>
    <row r="25" spans="1:16" ht="42.2" customHeight="1">
      <c r="A25" s="165" t="s">
        <v>101</v>
      </c>
      <c r="B25" s="165"/>
      <c r="C25" s="165"/>
      <c r="D25" s="165"/>
      <c r="E25" s="165"/>
      <c r="F25" s="165"/>
      <c r="G25" s="165"/>
      <c r="H25" s="165"/>
      <c r="I25" s="22"/>
      <c r="J25" s="22"/>
      <c r="K25" s="8"/>
      <c r="L25" s="8"/>
      <c r="M25" s="8"/>
      <c r="N25" s="8"/>
      <c r="O25" s="8"/>
      <c r="P25" s="8"/>
    </row>
    <row r="26" spans="1:16" ht="28.15" customHeight="1">
      <c r="A26" s="168" t="s">
        <v>102</v>
      </c>
      <c r="B26" s="168"/>
      <c r="C26" s="168"/>
      <c r="D26" s="168"/>
      <c r="E26" s="168"/>
      <c r="F26" s="168"/>
      <c r="G26" s="168"/>
      <c r="H26" s="168"/>
      <c r="I26" s="22"/>
      <c r="J26" s="22"/>
      <c r="K26" s="8"/>
      <c r="L26" s="8"/>
      <c r="M26" s="8"/>
      <c r="N26" s="8"/>
      <c r="O26" s="8"/>
      <c r="P26" s="8"/>
    </row>
    <row r="27" spans="1:16" ht="30.75" customHeight="1">
      <c r="A27" s="140" t="s">
        <v>103</v>
      </c>
      <c r="B27" s="140"/>
      <c r="C27" s="140"/>
      <c r="D27" s="140"/>
      <c r="E27" s="140"/>
      <c r="F27" s="140"/>
      <c r="G27" s="140"/>
      <c r="H27" s="140"/>
      <c r="I27" s="6"/>
      <c r="J27" s="6"/>
      <c r="K27" s="8"/>
      <c r="L27" s="8"/>
      <c r="M27" s="8"/>
      <c r="N27" s="8"/>
      <c r="O27" s="8"/>
      <c r="P27" s="8"/>
    </row>
    <row r="28" spans="1:16" ht="9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8"/>
      <c r="L28" s="8"/>
      <c r="M28" s="8"/>
      <c r="N28" s="8"/>
      <c r="O28" s="8"/>
      <c r="P28" s="8"/>
    </row>
    <row r="29" spans="1:16" ht="15.75">
      <c r="A29" s="142" t="s">
        <v>104</v>
      </c>
      <c r="B29" s="142"/>
      <c r="C29" s="142"/>
      <c r="D29" s="142"/>
      <c r="E29" s="14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1.25" customHeight="1">
      <c r="A30" s="22"/>
      <c r="B30" s="49"/>
      <c r="C30" s="49"/>
      <c r="D30" s="49"/>
      <c r="E30" s="49"/>
      <c r="F30" s="143" t="s">
        <v>105</v>
      </c>
      <c r="G30" s="143"/>
      <c r="H30" s="22"/>
      <c r="K30" s="8"/>
      <c r="M30" s="8"/>
      <c r="N30" s="8"/>
      <c r="O30" s="15"/>
    </row>
    <row r="31" spans="1:16" s="7" customFormat="1" ht="15" customHeight="1">
      <c r="A31" s="144" t="s">
        <v>106</v>
      </c>
      <c r="B31" s="144" t="s">
        <v>107</v>
      </c>
      <c r="C31" s="147" t="s">
        <v>108</v>
      </c>
      <c r="D31" s="148" t="s">
        <v>109</v>
      </c>
      <c r="E31" s="151" t="s">
        <v>110</v>
      </c>
      <c r="F31" s="180"/>
    </row>
    <row r="32" spans="1:16" s="7" customFormat="1" ht="15" customHeight="1">
      <c r="A32" s="145"/>
      <c r="B32" s="145"/>
      <c r="C32" s="147"/>
      <c r="D32" s="149"/>
      <c r="E32" s="145"/>
      <c r="F32" s="180"/>
    </row>
    <row r="33" spans="1:18" s="7" customFormat="1" ht="51" customHeight="1">
      <c r="A33" s="146"/>
      <c r="B33" s="146"/>
      <c r="C33" s="147"/>
      <c r="D33" s="150"/>
      <c r="E33" s="146"/>
      <c r="F33" s="180"/>
    </row>
    <row r="34" spans="1:18" s="77" customFormat="1" ht="14.25">
      <c r="A34" s="99">
        <v>261001</v>
      </c>
      <c r="B34" s="58">
        <v>257328</v>
      </c>
      <c r="C34" s="57">
        <f>5832*12</f>
        <v>69984</v>
      </c>
      <c r="D34" s="57">
        <f>B34+C34</f>
        <v>327312</v>
      </c>
      <c r="E34" s="100">
        <v>378477</v>
      </c>
      <c r="F34" s="101"/>
    </row>
    <row r="35" spans="1:18" s="77" customFormat="1" ht="14.25">
      <c r="A35" s="102"/>
      <c r="B35" s="102"/>
      <c r="C35" s="76"/>
      <c r="D35" s="76"/>
      <c r="E35" s="76"/>
      <c r="F35" s="76"/>
    </row>
    <row r="36" spans="1:18" ht="14.25">
      <c r="A36" s="187" t="s">
        <v>82</v>
      </c>
      <c r="B36" s="187"/>
      <c r="C36" s="187"/>
      <c r="D36" s="187"/>
      <c r="E36" s="187"/>
      <c r="F36" s="187"/>
      <c r="G36" s="187"/>
      <c r="H36" s="187"/>
      <c r="I36" s="5"/>
      <c r="J36" s="5"/>
      <c r="K36" s="7"/>
      <c r="L36" s="7"/>
      <c r="M36" s="7"/>
      <c r="N36" s="7"/>
      <c r="O36" s="7"/>
      <c r="P36" s="7"/>
    </row>
    <row r="37" spans="1:18" ht="14.25">
      <c r="A37" s="5" t="s">
        <v>83</v>
      </c>
      <c r="B37" s="5"/>
      <c r="C37" s="5"/>
      <c r="D37" s="5"/>
      <c r="E37" s="5"/>
      <c r="F37" s="5"/>
      <c r="G37" s="25"/>
      <c r="H37" s="25"/>
      <c r="I37" s="5"/>
      <c r="J37" s="5"/>
      <c r="K37" s="7"/>
      <c r="L37" s="7"/>
      <c r="M37" s="7"/>
      <c r="N37" s="7"/>
      <c r="O37" s="7"/>
      <c r="P37" s="7"/>
    </row>
    <row r="38" spans="1:18" ht="15" customHeight="1">
      <c r="A38" s="140" t="s">
        <v>15</v>
      </c>
      <c r="B38" s="140"/>
      <c r="C38" s="140"/>
      <c r="D38" s="140"/>
      <c r="E38" s="140"/>
      <c r="F38" s="140"/>
      <c r="G38" s="140"/>
      <c r="H38" s="140"/>
      <c r="I38" s="6"/>
      <c r="J38" s="6"/>
      <c r="K38" s="6"/>
      <c r="L38" s="6"/>
      <c r="M38" s="6"/>
      <c r="N38" s="6"/>
      <c r="O38" s="6"/>
      <c r="P38" s="6"/>
    </row>
    <row r="39" spans="1:18" ht="14.2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8" ht="9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8" s="14" customFormat="1" ht="15.75">
      <c r="A41" s="116" t="s">
        <v>17</v>
      </c>
      <c r="B41" s="116"/>
      <c r="C41" s="116"/>
      <c r="D41" s="116"/>
      <c r="E41" s="116"/>
      <c r="F41" s="116"/>
      <c r="G41" s="116"/>
      <c r="H41" s="116"/>
      <c r="I41" s="10"/>
      <c r="J41" s="10"/>
    </row>
    <row r="42" spans="1:18" s="14" customFormat="1">
      <c r="A42" s="27"/>
      <c r="B42" s="95"/>
      <c r="C42" s="130"/>
      <c r="D42" s="130"/>
      <c r="E42" s="131"/>
      <c r="F42" s="131"/>
      <c r="G42" s="95"/>
      <c r="H42" s="28" t="s">
        <v>18</v>
      </c>
      <c r="I42" s="28"/>
    </row>
    <row r="43" spans="1:18" s="14" customFormat="1" ht="15.75">
      <c r="A43" s="132" t="s">
        <v>19</v>
      </c>
      <c r="B43" s="133"/>
      <c r="C43" s="119" t="s">
        <v>20</v>
      </c>
      <c r="D43" s="121"/>
      <c r="E43" s="121"/>
      <c r="F43" s="121"/>
      <c r="G43" s="120"/>
      <c r="H43" s="29" t="s">
        <v>21</v>
      </c>
      <c r="L43" s="38"/>
      <c r="M43" s="38"/>
      <c r="N43" s="38"/>
      <c r="O43" s="38"/>
      <c r="P43" s="38"/>
      <c r="Q43" s="38"/>
      <c r="R43" s="38"/>
    </row>
    <row r="44" spans="1:18" s="14" customFormat="1" ht="15" customHeight="1">
      <c r="A44" s="134" t="s">
        <v>111</v>
      </c>
      <c r="B44" s="135"/>
      <c r="C44" s="30" t="s">
        <v>112</v>
      </c>
      <c r="D44" s="31"/>
      <c r="E44" s="31"/>
      <c r="F44" s="31"/>
      <c r="G44" s="31"/>
      <c r="H44" s="32">
        <f>55102</f>
        <v>55102</v>
      </c>
      <c r="L44" s="38"/>
      <c r="M44" s="38"/>
      <c r="N44" s="38"/>
      <c r="O44" s="38"/>
      <c r="P44" s="38"/>
      <c r="Q44" s="38"/>
      <c r="R44" s="38"/>
    </row>
    <row r="45" spans="1:18" s="14" customFormat="1" ht="15" customHeight="1">
      <c r="A45" s="136"/>
      <c r="B45" s="137"/>
      <c r="C45" s="30" t="s">
        <v>113</v>
      </c>
      <c r="D45" s="31"/>
      <c r="E45" s="31"/>
      <c r="F45" s="31"/>
      <c r="G45" s="31"/>
      <c r="H45" s="32">
        <v>69984</v>
      </c>
      <c r="L45" s="38"/>
      <c r="M45" s="38"/>
      <c r="N45" s="38"/>
      <c r="O45" s="38"/>
      <c r="P45" s="38"/>
      <c r="Q45" s="38"/>
      <c r="R45" s="38"/>
    </row>
    <row r="46" spans="1:18" s="14" customFormat="1" ht="15" customHeight="1">
      <c r="A46" s="136"/>
      <c r="B46" s="137"/>
      <c r="C46" s="30" t="s">
        <v>114</v>
      </c>
      <c r="D46" s="31"/>
      <c r="E46" s="31"/>
      <c r="F46" s="31"/>
      <c r="G46" s="31"/>
      <c r="H46" s="32">
        <f>55192+150000</f>
        <v>205192</v>
      </c>
      <c r="L46" s="38"/>
      <c r="M46" s="38"/>
      <c r="N46" s="38"/>
      <c r="O46" s="38"/>
      <c r="P46" s="38"/>
      <c r="Q46" s="38"/>
      <c r="R46" s="38"/>
    </row>
    <row r="47" spans="1:18" s="14" customFormat="1" ht="15" customHeight="1">
      <c r="A47" s="136"/>
      <c r="B47" s="137"/>
      <c r="C47" s="30" t="s">
        <v>91</v>
      </c>
      <c r="D47" s="31"/>
      <c r="E47" s="31"/>
      <c r="F47" s="31"/>
      <c r="G47" s="31"/>
      <c r="H47" s="32">
        <f>2497+2277</f>
        <v>4774</v>
      </c>
      <c r="L47" s="38"/>
      <c r="M47" s="38"/>
      <c r="N47" s="38"/>
      <c r="O47" s="38"/>
      <c r="P47" s="38"/>
      <c r="Q47" s="38"/>
      <c r="R47" s="38"/>
    </row>
    <row r="48" spans="1:18" s="14" customFormat="1" ht="15">
      <c r="A48" s="136"/>
      <c r="B48" s="137"/>
      <c r="C48" s="103"/>
      <c r="D48" s="84"/>
      <c r="E48" s="84"/>
      <c r="F48" s="84"/>
      <c r="G48" s="84"/>
      <c r="H48" s="85">
        <f>SUM(H44:H47)</f>
        <v>335052</v>
      </c>
      <c r="I48" s="86"/>
      <c r="L48" s="38"/>
      <c r="M48" s="38"/>
      <c r="N48" s="38"/>
      <c r="O48" s="38"/>
      <c r="P48" s="38"/>
      <c r="Q48" s="38"/>
      <c r="R48" s="38"/>
    </row>
    <row r="49" spans="1:16" s="14" customFormat="1" ht="15">
      <c r="A49" s="136"/>
      <c r="B49" s="137"/>
      <c r="C49" s="132" t="s">
        <v>84</v>
      </c>
      <c r="D49" s="133"/>
      <c r="E49" s="133"/>
      <c r="F49" s="133"/>
      <c r="G49" s="186"/>
      <c r="H49" s="85"/>
    </row>
    <row r="50" spans="1:16" s="14" customFormat="1" ht="15">
      <c r="A50" s="136"/>
      <c r="B50" s="137"/>
      <c r="C50" s="30" t="s">
        <v>92</v>
      </c>
      <c r="D50" s="89"/>
      <c r="E50" s="89"/>
      <c r="F50" s="89"/>
      <c r="G50" s="90"/>
      <c r="H50" s="32">
        <f>2343</f>
        <v>2343</v>
      </c>
    </row>
    <row r="51" spans="1:16" s="14" customFormat="1" ht="15">
      <c r="A51" s="138"/>
      <c r="B51" s="139"/>
      <c r="C51" s="30" t="s">
        <v>115</v>
      </c>
      <c r="D51" s="89"/>
      <c r="E51" s="89"/>
      <c r="F51" s="89"/>
      <c r="G51" s="90"/>
      <c r="H51" s="32">
        <v>21100</v>
      </c>
    </row>
    <row r="52" spans="1:16">
      <c r="A52" s="33"/>
      <c r="B52" s="33"/>
      <c r="C52" s="33"/>
      <c r="D52" s="33"/>
      <c r="E52" s="34"/>
      <c r="F52" s="34"/>
      <c r="G52" s="34"/>
      <c r="H52" s="34"/>
      <c r="I52" s="34"/>
      <c r="J52" s="34"/>
    </row>
    <row r="53" spans="1:16" ht="42.75" customHeight="1">
      <c r="A53" s="140" t="s">
        <v>116</v>
      </c>
      <c r="B53" s="140"/>
      <c r="C53" s="140"/>
      <c r="D53" s="140"/>
      <c r="E53" s="140"/>
      <c r="F53" s="140"/>
      <c r="G53" s="140"/>
      <c r="H53" s="140"/>
      <c r="I53" s="6"/>
      <c r="J53" s="6"/>
    </row>
    <row r="54" spans="1:16">
      <c r="A54" s="33"/>
      <c r="B54" s="33"/>
      <c r="C54" s="33"/>
      <c r="D54" s="33"/>
      <c r="E54" s="34"/>
      <c r="F54" s="34"/>
      <c r="G54" s="34"/>
      <c r="H54" s="34"/>
      <c r="I54" s="34"/>
      <c r="J54" s="34"/>
    </row>
    <row r="55" spans="1:16" ht="33" customHeight="1">
      <c r="A55" s="118" t="s">
        <v>22</v>
      </c>
      <c r="B55" s="118"/>
      <c r="C55" s="118"/>
      <c r="D55" s="118"/>
      <c r="E55" s="118"/>
      <c r="F55" s="118"/>
      <c r="G55" s="118"/>
      <c r="H55" s="118"/>
      <c r="I55" s="35"/>
      <c r="J55" s="35"/>
      <c r="K55" s="11"/>
      <c r="L55" s="11"/>
      <c r="M55" s="11"/>
      <c r="N55" s="11"/>
      <c r="O55" s="11"/>
      <c r="P55" s="11"/>
    </row>
    <row r="56" spans="1:16" ht="15">
      <c r="A56" s="36"/>
      <c r="B56" s="36"/>
      <c r="C56" s="36"/>
      <c r="D56" s="36"/>
      <c r="E56" s="36"/>
      <c r="F56" s="36"/>
      <c r="G56" s="36"/>
      <c r="H56" s="37" t="s">
        <v>23</v>
      </c>
      <c r="J56" s="36"/>
      <c r="M56" s="36"/>
      <c r="N56" s="36"/>
      <c r="O56" s="36"/>
      <c r="P56" s="36"/>
    </row>
    <row r="57" spans="1:16" ht="15.75">
      <c r="A57" s="119" t="s">
        <v>19</v>
      </c>
      <c r="B57" s="120"/>
      <c r="C57" s="119" t="s">
        <v>20</v>
      </c>
      <c r="D57" s="121"/>
      <c r="E57" s="121"/>
      <c r="F57" s="121"/>
      <c r="G57" s="120"/>
      <c r="H57" s="29" t="s">
        <v>21</v>
      </c>
      <c r="I57" s="36"/>
      <c r="J57" s="36"/>
      <c r="K57" s="36"/>
      <c r="L57" s="36"/>
    </row>
    <row r="58" spans="1:16" ht="15" customHeight="1">
      <c r="A58" s="122" t="s">
        <v>111</v>
      </c>
      <c r="B58" s="123"/>
      <c r="C58" s="91" t="s">
        <v>117</v>
      </c>
      <c r="D58" s="92"/>
      <c r="E58" s="92"/>
      <c r="F58" s="92"/>
      <c r="G58" s="93"/>
      <c r="H58" s="32">
        <f>1163</f>
        <v>1163</v>
      </c>
      <c r="I58" s="36"/>
      <c r="J58" s="36"/>
      <c r="K58" s="36"/>
      <c r="L58" s="36"/>
    </row>
    <row r="59" spans="1:16" ht="14.25">
      <c r="A59" s="124"/>
      <c r="B59" s="125"/>
      <c r="C59" s="126" t="s">
        <v>24</v>
      </c>
      <c r="D59" s="127"/>
      <c r="E59" s="127"/>
      <c r="F59" s="127"/>
      <c r="G59" s="128"/>
      <c r="H59" s="80">
        <v>5395</v>
      </c>
      <c r="I59" s="34"/>
      <c r="J59" s="34"/>
    </row>
    <row r="60" spans="1:16" ht="8.4499999999999993" customHeight="1">
      <c r="A60" s="96"/>
      <c r="B60" s="96"/>
      <c r="C60" s="104"/>
      <c r="D60" s="104"/>
      <c r="E60" s="104"/>
      <c r="F60" s="104"/>
      <c r="G60" s="104"/>
      <c r="H60" s="45"/>
      <c r="I60" s="34"/>
      <c r="J60" s="34"/>
    </row>
    <row r="61" spans="1:16">
      <c r="A61" s="38" t="s">
        <v>118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6" ht="18" customHeight="1">
      <c r="A62" s="129" t="s">
        <v>70</v>
      </c>
      <c r="B62" s="129"/>
      <c r="C62" s="129"/>
      <c r="D62" s="129"/>
      <c r="E62" s="129"/>
      <c r="F62" s="129"/>
      <c r="G62" s="129"/>
      <c r="H62" s="129"/>
      <c r="I62" s="39"/>
      <c r="J62" s="39"/>
    </row>
    <row r="63" spans="1:16" ht="12.2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6" ht="15.75">
      <c r="A64" s="142" t="s">
        <v>25</v>
      </c>
      <c r="B64" s="142"/>
      <c r="C64" s="142"/>
      <c r="D64" s="142"/>
      <c r="E64" s="142"/>
      <c r="F64" s="142"/>
      <c r="G64" s="142"/>
      <c r="H64" s="142"/>
      <c r="I64" s="11"/>
      <c r="J64" s="11"/>
    </row>
    <row r="65" spans="1:22" ht="13.7" customHeight="1">
      <c r="A65" s="88"/>
      <c r="B65" s="88"/>
      <c r="C65" s="88"/>
      <c r="D65" s="88"/>
      <c r="E65" s="88"/>
      <c r="F65" s="88"/>
      <c r="G65" s="88"/>
      <c r="H65" s="37" t="s">
        <v>26</v>
      </c>
      <c r="J65" s="88"/>
    </row>
    <row r="66" spans="1:22" ht="15.75">
      <c r="A66" s="181" t="s">
        <v>27</v>
      </c>
      <c r="B66" s="181"/>
      <c r="C66" s="181"/>
      <c r="D66" s="181"/>
      <c r="E66" s="181"/>
      <c r="F66" s="181"/>
      <c r="G66" s="182"/>
      <c r="H66" s="40">
        <f>SUM(H73:H85)+H68+H72</f>
        <v>1343365.3413544542</v>
      </c>
      <c r="I66" s="41"/>
      <c r="J66" s="41"/>
    </row>
    <row r="67" spans="1:22" ht="15">
      <c r="A67" s="42" t="s">
        <v>28</v>
      </c>
      <c r="B67" s="183" t="s">
        <v>29</v>
      </c>
      <c r="C67" s="184"/>
      <c r="D67" s="184"/>
      <c r="E67" s="184"/>
      <c r="F67" s="184"/>
      <c r="G67" s="185"/>
      <c r="H67" s="43" t="s">
        <v>30</v>
      </c>
      <c r="I67" s="23"/>
      <c r="K67" s="38"/>
      <c r="L67" s="38"/>
      <c r="M67" s="38"/>
      <c r="N67" s="38"/>
      <c r="O67" s="38"/>
      <c r="P67" s="38"/>
      <c r="Q67" s="38"/>
    </row>
    <row r="68" spans="1:22" ht="15.75">
      <c r="A68" s="44" t="s">
        <v>31</v>
      </c>
      <c r="B68" s="30" t="s">
        <v>32</v>
      </c>
      <c r="C68" s="31"/>
      <c r="D68" s="31"/>
      <c r="E68" s="31"/>
      <c r="F68" s="31"/>
      <c r="G68" s="31"/>
      <c r="H68" s="98">
        <f>SUM(H70:H71)</f>
        <v>49337.455523987861</v>
      </c>
      <c r="I68" s="22"/>
      <c r="K68" s="45"/>
      <c r="L68" s="38"/>
      <c r="M68" s="38"/>
      <c r="N68" s="38"/>
      <c r="O68" s="38"/>
      <c r="P68" s="38"/>
      <c r="Q68" s="38"/>
    </row>
    <row r="69" spans="1:22" ht="15">
      <c r="A69" s="44"/>
      <c r="B69" s="30" t="s">
        <v>85</v>
      </c>
      <c r="C69" s="31"/>
      <c r="D69" s="31"/>
      <c r="E69" s="31"/>
      <c r="F69" s="31"/>
      <c r="G69" s="31"/>
      <c r="H69" s="80">
        <v>903</v>
      </c>
      <c r="I69" s="22"/>
      <c r="K69" s="45"/>
      <c r="L69" s="38"/>
      <c r="M69" s="38"/>
      <c r="N69" s="38"/>
      <c r="O69" s="38"/>
      <c r="P69" s="38"/>
      <c r="Q69" s="38"/>
    </row>
    <row r="70" spans="1:22" ht="15">
      <c r="A70" s="44"/>
      <c r="B70" s="30" t="s">
        <v>119</v>
      </c>
      <c r="C70" s="31"/>
      <c r="D70" s="31"/>
      <c r="E70" s="31"/>
      <c r="F70" s="31"/>
      <c r="G70" s="31"/>
      <c r="H70" s="80">
        <f>15162+1072</f>
        <v>16234</v>
      </c>
      <c r="I70" s="79">
        <f>SUM(H70)</f>
        <v>16234</v>
      </c>
      <c r="K70" s="38"/>
      <c r="L70" s="38"/>
      <c r="M70" s="38"/>
      <c r="N70" s="38"/>
      <c r="O70" s="38"/>
      <c r="P70" s="38"/>
      <c r="Q70" s="38"/>
    </row>
    <row r="71" spans="1:22" ht="50.25" customHeight="1">
      <c r="A71" s="44"/>
      <c r="B71" s="110" t="s">
        <v>88</v>
      </c>
      <c r="C71" s="111"/>
      <c r="D71" s="111"/>
      <c r="E71" s="111"/>
      <c r="F71" s="111"/>
      <c r="G71" s="111"/>
      <c r="H71" s="80">
        <f>[1]Основное!$D$29*[1]Основное!I32</f>
        <v>33103.455523987861</v>
      </c>
      <c r="I71" s="22"/>
      <c r="K71" s="38"/>
      <c r="L71" s="38"/>
      <c r="M71" s="38"/>
      <c r="N71" s="38"/>
      <c r="O71" s="38"/>
      <c r="P71" s="38"/>
      <c r="Q71" s="38"/>
    </row>
    <row r="72" spans="1:22" ht="29.85" customHeight="1">
      <c r="A72" s="44" t="s">
        <v>33</v>
      </c>
      <c r="B72" s="112" t="s">
        <v>72</v>
      </c>
      <c r="C72" s="113"/>
      <c r="D72" s="113"/>
      <c r="E72" s="113"/>
      <c r="F72" s="113"/>
      <c r="G72" s="114"/>
      <c r="H72" s="80">
        <f>39940+150000+55192+5395+[1]Основное!D29*[1]Основное!I33</f>
        <v>252133.49846895132</v>
      </c>
      <c r="I72" s="22"/>
      <c r="K72" s="38"/>
      <c r="L72" s="38"/>
      <c r="M72" s="38"/>
      <c r="N72" s="38"/>
      <c r="O72" s="38"/>
      <c r="P72" s="38"/>
      <c r="Q72" s="38"/>
    </row>
    <row r="73" spans="1:22" ht="15">
      <c r="A73" s="44" t="s">
        <v>34</v>
      </c>
      <c r="B73" s="87" t="s">
        <v>35</v>
      </c>
      <c r="C73" s="31"/>
      <c r="D73" s="31"/>
      <c r="E73" s="31"/>
      <c r="F73" s="31"/>
      <c r="G73" s="31"/>
      <c r="H73" s="80">
        <f>[1]Основное!$D$29*[1]Основное!I34</f>
        <v>4300.1582654366321</v>
      </c>
      <c r="I73" s="22"/>
      <c r="K73" s="38"/>
      <c r="L73" s="38"/>
      <c r="M73" s="38"/>
      <c r="N73" s="38"/>
      <c r="O73" s="38"/>
      <c r="P73" s="38"/>
      <c r="Q73" s="38"/>
    </row>
    <row r="74" spans="1:22" ht="14.25">
      <c r="A74" s="44" t="s">
        <v>36</v>
      </c>
      <c r="B74" s="30" t="s">
        <v>37</v>
      </c>
      <c r="C74" s="31"/>
      <c r="D74" s="31"/>
      <c r="E74" s="31"/>
      <c r="F74" s="31"/>
      <c r="G74" s="31"/>
      <c r="H74" s="80">
        <f>[1]Основное!$D$29*[1]Основное!I35</f>
        <v>48485.227246444956</v>
      </c>
      <c r="I74" s="46"/>
      <c r="J74" s="46"/>
      <c r="L74" s="38"/>
      <c r="M74" s="38"/>
      <c r="N74" s="38"/>
      <c r="O74" s="38"/>
      <c r="P74" s="38"/>
      <c r="Q74" s="38"/>
      <c r="R74" s="97"/>
      <c r="S74" s="97"/>
      <c r="T74" s="97"/>
      <c r="U74" s="97"/>
      <c r="V74" s="97"/>
    </row>
    <row r="75" spans="1:22" ht="14.25">
      <c r="A75" s="44" t="s">
        <v>38</v>
      </c>
      <c r="B75" s="30" t="s">
        <v>39</v>
      </c>
      <c r="C75" s="31"/>
      <c r="D75" s="31"/>
      <c r="E75" s="31"/>
      <c r="F75" s="31"/>
      <c r="G75" s="31"/>
      <c r="H75" s="80">
        <f>[1]Основное!$D$29*[1]Основное!I36</f>
        <v>7337.1527483484542</v>
      </c>
      <c r="I75" s="46"/>
      <c r="J75" s="46"/>
      <c r="L75" s="38"/>
      <c r="M75" s="38"/>
      <c r="N75" s="38"/>
      <c r="O75" s="38"/>
      <c r="P75" s="38"/>
      <c r="Q75" s="38"/>
      <c r="R75" s="97"/>
      <c r="S75" s="97"/>
      <c r="T75" s="97"/>
      <c r="U75" s="97"/>
      <c r="V75" s="97"/>
    </row>
    <row r="76" spans="1:22" ht="15">
      <c r="A76" s="44" t="s">
        <v>40</v>
      </c>
      <c r="B76" s="47" t="s">
        <v>41</v>
      </c>
      <c r="C76" s="31"/>
      <c r="D76" s="31"/>
      <c r="E76" s="31"/>
      <c r="F76" s="31"/>
      <c r="G76" s="31"/>
      <c r="H76" s="80">
        <f>[1]Основное!$D$29*[1]Основное!I37</f>
        <v>36100.811685585475</v>
      </c>
      <c r="I76" s="22"/>
      <c r="L76" s="38"/>
      <c r="M76" s="38"/>
      <c r="N76" s="38"/>
      <c r="O76" s="38"/>
      <c r="P76" s="38"/>
      <c r="Q76" s="38"/>
      <c r="R76" s="38"/>
    </row>
    <row r="77" spans="1:22" ht="15">
      <c r="A77" s="44" t="s">
        <v>42</v>
      </c>
      <c r="B77" s="30" t="s">
        <v>43</v>
      </c>
      <c r="C77" s="31"/>
      <c r="D77" s="31"/>
      <c r="E77" s="31"/>
      <c r="F77" s="31"/>
      <c r="G77" s="31"/>
      <c r="H77" s="80">
        <f>[1]Основное!$D$29*[1]Основное!I38</f>
        <v>175094.60284150904</v>
      </c>
      <c r="I77" s="22"/>
      <c r="L77" s="38"/>
      <c r="M77" s="38"/>
      <c r="N77" s="38"/>
      <c r="O77" s="38"/>
      <c r="P77" s="38"/>
      <c r="Q77" s="38"/>
      <c r="R77" s="38"/>
    </row>
    <row r="78" spans="1:22" ht="15">
      <c r="A78" s="44" t="s">
        <v>44</v>
      </c>
      <c r="B78" s="30" t="s">
        <v>45</v>
      </c>
      <c r="C78" s="31"/>
      <c r="D78" s="31"/>
      <c r="E78" s="31"/>
      <c r="F78" s="31"/>
      <c r="G78" s="31"/>
      <c r="H78" s="80">
        <f>[1]Основное!$D$29*[1]Основное!I39+4100*2</f>
        <v>9023.1433140084882</v>
      </c>
      <c r="I78" s="22"/>
      <c r="L78" s="38"/>
      <c r="M78" s="38"/>
      <c r="N78" s="38"/>
      <c r="O78" s="38"/>
      <c r="P78" s="38"/>
      <c r="Q78" s="38"/>
      <c r="R78" s="38"/>
    </row>
    <row r="79" spans="1:22" ht="15">
      <c r="A79" s="44" t="s">
        <v>46</v>
      </c>
      <c r="B79" s="30" t="s">
        <v>86</v>
      </c>
      <c r="C79" s="31"/>
      <c r="D79" s="31"/>
      <c r="E79" s="31"/>
      <c r="F79" s="31"/>
      <c r="G79" s="31"/>
      <c r="H79" s="80">
        <f>[1]Основное!$D$29*[1]Основное!I40</f>
        <v>21373.082812530163</v>
      </c>
      <c r="I79" s="22"/>
      <c r="L79" s="38"/>
      <c r="M79" s="38"/>
      <c r="N79" s="38"/>
      <c r="O79" s="38"/>
      <c r="P79" s="38"/>
      <c r="Q79" s="38"/>
      <c r="R79" s="38"/>
    </row>
    <row r="80" spans="1:22" ht="15">
      <c r="A80" s="44" t="s">
        <v>47</v>
      </c>
      <c r="B80" s="30" t="s">
        <v>48</v>
      </c>
      <c r="C80" s="31"/>
      <c r="D80" s="31"/>
      <c r="E80" s="31"/>
      <c r="F80" s="31"/>
      <c r="G80" s="31"/>
      <c r="H80" s="80">
        <f>[1]Основное!$D$29*[1]Основное!I41</f>
        <v>10032.956165518084</v>
      </c>
      <c r="I80" s="22"/>
      <c r="L80" s="38"/>
      <c r="M80" s="38"/>
      <c r="N80" s="38"/>
      <c r="O80" s="38"/>
      <c r="P80" s="38"/>
      <c r="Q80" s="38"/>
      <c r="R80" s="38"/>
    </row>
    <row r="81" spans="1:18" ht="15">
      <c r="A81" s="44" t="s">
        <v>49</v>
      </c>
      <c r="B81" s="30" t="s">
        <v>50</v>
      </c>
      <c r="C81" s="31"/>
      <c r="D81" s="31"/>
      <c r="E81" s="31"/>
      <c r="F81" s="31"/>
      <c r="G81" s="31"/>
      <c r="H81" s="105">
        <f>[1]Основное!$D$29*[1]Основное!I42+33361</f>
        <v>465848.69218788971</v>
      </c>
      <c r="I81" s="22"/>
      <c r="L81" s="38"/>
      <c r="M81" s="38"/>
      <c r="N81" s="38"/>
      <c r="O81" s="38"/>
      <c r="P81" s="38"/>
      <c r="Q81" s="38"/>
      <c r="R81" s="38"/>
    </row>
    <row r="82" spans="1:18" ht="15">
      <c r="A82" s="44" t="s">
        <v>51</v>
      </c>
      <c r="B82" s="30" t="s">
        <v>52</v>
      </c>
      <c r="C82" s="31"/>
      <c r="D82" s="31"/>
      <c r="E82" s="31"/>
      <c r="F82" s="31"/>
      <c r="G82" s="31"/>
      <c r="H82" s="105">
        <f>[1]Основное!$D$29*[1]Основное!I43+87788</f>
        <v>205395.63118858228</v>
      </c>
      <c r="I82" s="22"/>
      <c r="M82" s="38"/>
      <c r="N82" s="38"/>
      <c r="O82" s="38"/>
      <c r="P82" s="38"/>
      <c r="Q82" s="38"/>
      <c r="R82" s="38"/>
    </row>
    <row r="83" spans="1:18" ht="15">
      <c r="A83" s="44" t="s">
        <v>53</v>
      </c>
      <c r="B83" s="30" t="s">
        <v>54</v>
      </c>
      <c r="C83" s="31"/>
      <c r="D83" s="31"/>
      <c r="E83" s="31"/>
      <c r="F83" s="31"/>
      <c r="G83" s="31"/>
      <c r="H83" s="80">
        <f>[1]Основное!$D$29*[1]Основное!I44</f>
        <v>11548.289903170742</v>
      </c>
      <c r="I83" s="22"/>
    </row>
    <row r="84" spans="1:18" ht="15">
      <c r="A84" s="44" t="s">
        <v>55</v>
      </c>
      <c r="B84" s="30" t="s">
        <v>67</v>
      </c>
      <c r="C84" s="31"/>
      <c r="D84" s="31"/>
      <c r="E84" s="31"/>
      <c r="F84" s="31"/>
      <c r="G84" s="31"/>
      <c r="H84" s="80">
        <f>[1]Основное!$D$29*[1]Основное!I45</f>
        <v>16213.529002490879</v>
      </c>
      <c r="I84" s="22"/>
    </row>
    <row r="85" spans="1:18" ht="14.25">
      <c r="A85" s="44" t="s">
        <v>56</v>
      </c>
      <c r="B85" s="30" t="s">
        <v>81</v>
      </c>
      <c r="C85" s="31"/>
      <c r="D85" s="31"/>
      <c r="E85" s="31"/>
      <c r="F85" s="31"/>
      <c r="G85" s="31"/>
      <c r="H85" s="32">
        <f>B24*0.03</f>
        <v>31141.11</v>
      </c>
      <c r="I85" s="46"/>
      <c r="J85" s="46"/>
    </row>
    <row r="86" spans="1:18" s="14" customFormat="1" ht="26.45" customHeight="1">
      <c r="A86" s="188" t="s">
        <v>120</v>
      </c>
      <c r="B86" s="188"/>
      <c r="C86" s="188"/>
      <c r="D86" s="188"/>
      <c r="E86" s="188"/>
      <c r="F86" s="188"/>
      <c r="G86" s="188"/>
      <c r="H86" s="188"/>
      <c r="I86" s="48"/>
      <c r="J86" s="48"/>
      <c r="K86" s="49"/>
    </row>
    <row r="87" spans="1:18" s="14" customFormat="1" ht="9.75" customHeight="1">
      <c r="A87" s="50"/>
      <c r="B87" s="115"/>
      <c r="C87" s="115"/>
      <c r="D87" s="115"/>
      <c r="E87" s="115"/>
      <c r="F87" s="115"/>
      <c r="G87" s="115"/>
      <c r="H87" s="115"/>
      <c r="I87" s="51"/>
      <c r="J87" s="51"/>
    </row>
    <row r="88" spans="1:18" s="14" customFormat="1" ht="15.75">
      <c r="A88" s="116" t="s">
        <v>57</v>
      </c>
      <c r="B88" s="116"/>
      <c r="C88" s="116"/>
      <c r="D88" s="116"/>
      <c r="E88" s="116"/>
      <c r="F88" s="116"/>
      <c r="G88" s="116"/>
      <c r="I88" s="50"/>
    </row>
    <row r="89" spans="1:18" s="14" customFormat="1" ht="12.75" customHeight="1">
      <c r="A89" s="23"/>
      <c r="B89" s="23"/>
      <c r="C89" s="23"/>
      <c r="D89" s="23"/>
      <c r="E89" s="10"/>
      <c r="F89" s="49"/>
      <c r="G89" s="52" t="s">
        <v>78</v>
      </c>
      <c r="H89" s="51"/>
      <c r="I89" s="51"/>
    </row>
    <row r="90" spans="1:18" s="56" customFormat="1" ht="28.5" customHeight="1">
      <c r="A90" s="53" t="s">
        <v>58</v>
      </c>
      <c r="B90" s="53" t="s">
        <v>79</v>
      </c>
      <c r="C90" s="54" t="s">
        <v>89</v>
      </c>
      <c r="D90" s="54" t="s">
        <v>59</v>
      </c>
      <c r="E90" s="55" t="s">
        <v>60</v>
      </c>
      <c r="F90" s="55" t="s">
        <v>61</v>
      </c>
      <c r="G90" s="81" t="s">
        <v>74</v>
      </c>
      <c r="J90" s="24"/>
    </row>
    <row r="91" spans="1:18" s="56" customFormat="1" ht="15">
      <c r="A91" s="57">
        <v>1539.6</v>
      </c>
      <c r="B91" s="83">
        <v>4320</v>
      </c>
      <c r="C91" s="58">
        <v>2160</v>
      </c>
      <c r="D91" s="57">
        <v>6000</v>
      </c>
      <c r="E91" s="58">
        <v>6000</v>
      </c>
      <c r="F91" s="58">
        <v>10800</v>
      </c>
      <c r="G91" s="59">
        <f>SUM(A91:F91)</f>
        <v>30819.599999999999</v>
      </c>
      <c r="H91" s="24"/>
      <c r="I91" s="24"/>
      <c r="J91" s="24"/>
    </row>
    <row r="92" spans="1:18" s="14" customFormat="1" ht="9" customHeight="1">
      <c r="A92" s="60"/>
      <c r="B92" s="60"/>
      <c r="C92" s="61"/>
      <c r="D92" s="61"/>
      <c r="E92" s="61"/>
      <c r="F92" s="61"/>
      <c r="G92" s="49"/>
      <c r="H92" s="51"/>
      <c r="I92" s="51"/>
      <c r="J92" s="51"/>
    </row>
    <row r="93" spans="1:18" s="14" customFormat="1" ht="92.25" customHeight="1">
      <c r="A93" s="141" t="s">
        <v>62</v>
      </c>
      <c r="B93" s="141"/>
      <c r="C93" s="141"/>
      <c r="D93" s="141"/>
      <c r="E93" s="141"/>
      <c r="F93" s="141"/>
      <c r="G93" s="141"/>
      <c r="H93" s="141"/>
      <c r="I93" s="62"/>
      <c r="J93" s="62"/>
      <c r="K93" s="62"/>
      <c r="L93" s="62"/>
    </row>
    <row r="94" spans="1:18" ht="61.5" customHeight="1">
      <c r="A94" s="117" t="s">
        <v>63</v>
      </c>
      <c r="B94" s="117"/>
      <c r="C94" s="117"/>
      <c r="D94" s="117"/>
      <c r="E94" s="117"/>
      <c r="F94" s="117"/>
      <c r="G94" s="117"/>
      <c r="H94" s="117"/>
      <c r="I94" s="63"/>
      <c r="J94" s="63"/>
      <c r="K94" s="63"/>
      <c r="L94" s="63"/>
      <c r="M94" s="63"/>
      <c r="N94" s="63"/>
      <c r="O94" s="63"/>
    </row>
    <row r="95" spans="1:18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8" ht="15">
      <c r="A96" s="106" t="s">
        <v>64</v>
      </c>
      <c r="B96" s="106"/>
      <c r="C96" s="106"/>
      <c r="D96" s="106"/>
      <c r="E96" s="106"/>
      <c r="F96" s="106"/>
      <c r="G96" s="106"/>
      <c r="H96" s="106"/>
      <c r="I96" s="65"/>
      <c r="J96" s="66"/>
      <c r="K96" s="66"/>
      <c r="L96" s="66"/>
      <c r="M96" s="66"/>
      <c r="N96" s="66"/>
      <c r="O96" s="66"/>
    </row>
    <row r="97" spans="1:15" ht="15">
      <c r="A97" s="106" t="s">
        <v>65</v>
      </c>
      <c r="B97" s="106"/>
      <c r="C97" s="106"/>
      <c r="D97" s="106"/>
      <c r="E97" s="106"/>
      <c r="F97" s="106"/>
      <c r="G97" s="106"/>
      <c r="H97" s="106"/>
      <c r="I97" s="65"/>
      <c r="J97" s="66"/>
      <c r="K97" s="66"/>
      <c r="L97" s="66"/>
      <c r="M97" s="66"/>
      <c r="N97" s="66"/>
      <c r="O97" s="66"/>
    </row>
    <row r="98" spans="1:15" ht="14.25">
      <c r="A98" s="107" t="s">
        <v>66</v>
      </c>
      <c r="B98" s="107"/>
      <c r="C98" s="107"/>
      <c r="D98" s="107"/>
      <c r="E98" s="107"/>
      <c r="F98" s="107"/>
      <c r="G98" s="107"/>
      <c r="H98" s="107"/>
      <c r="I98" s="67"/>
      <c r="J98" s="67"/>
      <c r="K98" s="67"/>
      <c r="L98" s="67"/>
      <c r="M98" s="67"/>
      <c r="N98" s="67"/>
      <c r="O98" s="67"/>
    </row>
    <row r="99" spans="1:15" ht="15">
      <c r="A99" s="108" t="s">
        <v>68</v>
      </c>
      <c r="B99" s="108"/>
      <c r="C99" s="108"/>
      <c r="D99" s="108"/>
      <c r="E99" s="108"/>
      <c r="F99" s="108"/>
      <c r="G99" s="108"/>
      <c r="H99" s="108"/>
      <c r="I99" s="68"/>
      <c r="J99" s="69"/>
      <c r="K99" s="69"/>
      <c r="L99" s="69"/>
      <c r="M99" s="69"/>
      <c r="N99" s="69"/>
      <c r="O99" s="69"/>
    </row>
    <row r="100" spans="1:15" ht="15">
      <c r="A100" s="109" t="s">
        <v>69</v>
      </c>
      <c r="B100" s="109"/>
      <c r="C100" s="109"/>
      <c r="D100" s="109"/>
      <c r="E100" s="109"/>
      <c r="F100" s="109"/>
      <c r="G100" s="109"/>
      <c r="H100" s="109"/>
      <c r="I100" s="70"/>
      <c r="J100" s="71"/>
      <c r="K100" s="71"/>
      <c r="L100" s="71"/>
      <c r="M100" s="71"/>
      <c r="N100" s="71"/>
      <c r="O100" s="71"/>
    </row>
  </sheetData>
  <mergeCells count="56">
    <mergeCell ref="A86:H86"/>
    <mergeCell ref="A64:H64"/>
    <mergeCell ref="A66:G66"/>
    <mergeCell ref="B67:G67"/>
    <mergeCell ref="C49:G49"/>
    <mergeCell ref="A36:H36"/>
    <mergeCell ref="A38:H38"/>
    <mergeCell ref="A41:H41"/>
    <mergeCell ref="D21:E23"/>
    <mergeCell ref="H21:H23"/>
    <mergeCell ref="A25:H25"/>
    <mergeCell ref="D24:E24"/>
    <mergeCell ref="A26:H26"/>
    <mergeCell ref="F21:F23"/>
    <mergeCell ref="G21:G23"/>
    <mergeCell ref="A21:B23"/>
    <mergeCell ref="C21:C23"/>
    <mergeCell ref="A1:H1"/>
    <mergeCell ref="A2:H2"/>
    <mergeCell ref="A3:H3"/>
    <mergeCell ref="A17:H17"/>
    <mergeCell ref="A19:H19"/>
    <mergeCell ref="B20:F20"/>
    <mergeCell ref="E5:H7"/>
    <mergeCell ref="A93:H93"/>
    <mergeCell ref="A27:H27"/>
    <mergeCell ref="A29:E29"/>
    <mergeCell ref="F30:G30"/>
    <mergeCell ref="A31:A33"/>
    <mergeCell ref="B31:B33"/>
    <mergeCell ref="C31:C33"/>
    <mergeCell ref="D31:D33"/>
    <mergeCell ref="E31:E33"/>
    <mergeCell ref="F31:F33"/>
    <mergeCell ref="C42:D42"/>
    <mergeCell ref="E42:F42"/>
    <mergeCell ref="A43:B43"/>
    <mergeCell ref="C43:G43"/>
    <mergeCell ref="A44:B51"/>
    <mergeCell ref="A53:H53"/>
    <mergeCell ref="A55:H55"/>
    <mergeCell ref="A57:B57"/>
    <mergeCell ref="C57:G57"/>
    <mergeCell ref="A58:B59"/>
    <mergeCell ref="C59:G59"/>
    <mergeCell ref="A62:H62"/>
    <mergeCell ref="A97:H97"/>
    <mergeCell ref="A98:H98"/>
    <mergeCell ref="A99:H99"/>
    <mergeCell ref="A100:H100"/>
    <mergeCell ref="B71:G71"/>
    <mergeCell ref="B72:G72"/>
    <mergeCell ref="B87:H87"/>
    <mergeCell ref="A88:G88"/>
    <mergeCell ref="A94:H94"/>
    <mergeCell ref="A96:H96"/>
  </mergeCells>
  <phoneticPr fontId="0" type="noConversion"/>
  <hyperlinks>
    <hyperlink ref="A98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2021-03-29T11:29:06Z</dcterms:modified>
</cp:coreProperties>
</file>